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Y:\400  Programmes d'aide et leviers d'intervention\416 - covid19\Fonds AIDE D'URGENCE PME\Procédure de traitement\OUTILS\"/>
    </mc:Choice>
  </mc:AlternateContent>
  <xr:revisionPtr revIDLastSave="0" documentId="13_ncr:1_{52069B54-C7E7-47E2-9277-50CAB599CEE7}" xr6:coauthVersionLast="45" xr6:coauthVersionMax="45" xr10:uidLastSave="{00000000-0000-0000-0000-000000000000}"/>
  <bookViews>
    <workbookView xWindow="-28920" yWindow="-120" windowWidth="29040" windowHeight="15840" xr2:uid="{00000000-000D-0000-FFFF-FFFF00000000}"/>
  </bookViews>
  <sheets>
    <sheet name="Instructions" sheetId="2" r:id="rId1"/>
    <sheet name="Budget" sheetId="1" r:id="rId2"/>
  </sheets>
  <definedNames>
    <definedName name="_xlnm.Print_Area" localSheetId="1">Budget!$A$1:$O$65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E17" i="1"/>
  <c r="F17" i="1"/>
  <c r="G17" i="1"/>
  <c r="H17" i="1"/>
  <c r="I17" i="1"/>
  <c r="J17" i="1"/>
  <c r="K17" i="1"/>
  <c r="L17" i="1"/>
  <c r="M17" i="1"/>
  <c r="N17" i="1"/>
  <c r="C17" i="1"/>
  <c r="C51" i="1" l="1"/>
  <c r="C50" i="1"/>
  <c r="C3" i="1"/>
  <c r="D13" i="1"/>
  <c r="G25" i="2"/>
  <c r="H15" i="2" l="1"/>
  <c r="A20" i="2" l="1"/>
  <c r="I15" i="2"/>
  <c r="J15" i="2" s="1"/>
  <c r="K15" i="2" s="1"/>
  <c r="E25" i="2" s="1"/>
  <c r="F25" i="2" l="1"/>
  <c r="E26" i="2"/>
  <c r="H25" i="2" l="1"/>
  <c r="G26" i="2" s="1"/>
  <c r="E27" i="2"/>
  <c r="R2" i="1"/>
  <c r="D12" i="2"/>
  <c r="B60" i="1"/>
  <c r="B61" i="1"/>
  <c r="C52" i="1" s="1"/>
  <c r="E17" i="2"/>
  <c r="C9" i="2"/>
  <c r="R4" i="1"/>
  <c r="A4" i="1"/>
  <c r="A5" i="1" s="1"/>
  <c r="A2" i="1"/>
  <c r="A4" i="2"/>
  <c r="A5" i="2" s="1"/>
  <c r="A6" i="2" s="1"/>
  <c r="A7" i="2" s="1"/>
  <c r="A8" i="2" s="1"/>
  <c r="A9" i="2" s="1"/>
  <c r="A10" i="2" s="1"/>
  <c r="A11" i="2" s="1"/>
  <c r="A12" i="2" s="1"/>
  <c r="A16" i="2" s="1"/>
  <c r="F26" i="2" l="1"/>
  <c r="E28" i="2"/>
  <c r="E29" i="2" s="1"/>
  <c r="E30" i="2" s="1"/>
  <c r="E31" i="2" s="1"/>
  <c r="E32" i="2" s="1"/>
  <c r="C5" i="1"/>
  <c r="D5" i="1" s="1"/>
  <c r="E5" i="1" s="1"/>
  <c r="F5" i="1" s="1"/>
  <c r="G5" i="1" s="1"/>
  <c r="H5" i="1" s="1"/>
  <c r="I5" i="1" s="1"/>
  <c r="J5" i="1" s="1"/>
  <c r="K5" i="1" s="1"/>
  <c r="L5" i="1" s="1"/>
  <c r="M5" i="1" s="1"/>
  <c r="N5" i="1" s="1"/>
  <c r="S5" i="1"/>
  <c r="D4" i="1"/>
  <c r="C57" i="1"/>
  <c r="S3" i="1"/>
  <c r="O59" i="1"/>
  <c r="O47" i="1"/>
  <c r="B47" i="1" s="1"/>
  <c r="O53" i="1"/>
  <c r="B53" i="1" s="1"/>
  <c r="O37" i="1"/>
  <c r="B37" i="1" s="1"/>
  <c r="O38" i="1"/>
  <c r="B38" i="1" s="1"/>
  <c r="O39" i="1"/>
  <c r="B39" i="1" s="1"/>
  <c r="O40" i="1"/>
  <c r="B40" i="1" s="1"/>
  <c r="O41" i="1"/>
  <c r="B41" i="1" s="1"/>
  <c r="O42" i="1"/>
  <c r="B42" i="1" s="1"/>
  <c r="O43" i="1"/>
  <c r="B43" i="1" s="1"/>
  <c r="O44" i="1"/>
  <c r="B44" i="1" s="1"/>
  <c r="O45" i="1"/>
  <c r="B45" i="1" s="1"/>
  <c r="O46" i="1"/>
  <c r="B46" i="1" s="1"/>
  <c r="O30" i="1"/>
  <c r="B30" i="1" s="1"/>
  <c r="O31" i="1"/>
  <c r="B31" i="1" s="1"/>
  <c r="O32" i="1"/>
  <c r="B32" i="1" s="1"/>
  <c r="O33" i="1"/>
  <c r="B33" i="1" s="1"/>
  <c r="O34" i="1"/>
  <c r="B34" i="1" s="1"/>
  <c r="O35" i="1"/>
  <c r="B35" i="1" s="1"/>
  <c r="O36" i="1"/>
  <c r="B36" i="1" s="1"/>
  <c r="O25" i="1"/>
  <c r="B25" i="1" s="1"/>
  <c r="O26" i="1"/>
  <c r="B26" i="1" s="1"/>
  <c r="O27" i="1"/>
  <c r="B27" i="1" s="1"/>
  <c r="O28" i="1"/>
  <c r="B28" i="1" s="1"/>
  <c r="O29" i="1"/>
  <c r="B29" i="1" s="1"/>
  <c r="O19" i="1"/>
  <c r="B19" i="1" s="1"/>
  <c r="O20" i="1"/>
  <c r="B20" i="1" s="1"/>
  <c r="O21" i="1"/>
  <c r="B21" i="1" s="1"/>
  <c r="O22" i="1"/>
  <c r="B22" i="1" s="1"/>
  <c r="O23" i="1"/>
  <c r="B23" i="1" s="1"/>
  <c r="O24" i="1"/>
  <c r="B24" i="1" s="1"/>
  <c r="O16" i="1"/>
  <c r="B16" i="1" s="1"/>
  <c r="O17" i="1"/>
  <c r="B17" i="1" s="1"/>
  <c r="O18" i="1"/>
  <c r="B18" i="1" s="1"/>
  <c r="O15" i="1"/>
  <c r="B15" i="1" s="1"/>
  <c r="O8" i="1"/>
  <c r="B8" i="1" s="1"/>
  <c r="O9" i="1"/>
  <c r="B9" i="1" s="1"/>
  <c r="O10" i="1"/>
  <c r="B10" i="1" s="1"/>
  <c r="O11" i="1"/>
  <c r="B11" i="1" s="1"/>
  <c r="O7" i="1"/>
  <c r="D51" i="1" l="1"/>
  <c r="D3" i="1"/>
  <c r="D50" i="1"/>
  <c r="H26" i="2"/>
  <c r="G27" i="2" s="1"/>
  <c r="E33" i="2"/>
  <c r="E48" i="1"/>
  <c r="E49" i="1" s="1"/>
  <c r="I48" i="1"/>
  <c r="I49" i="1" s="1"/>
  <c r="M48" i="1"/>
  <c r="M49" i="1" s="1"/>
  <c r="F48" i="1"/>
  <c r="F49" i="1" s="1"/>
  <c r="J48" i="1"/>
  <c r="J49" i="1" s="1"/>
  <c r="N48" i="1"/>
  <c r="N49" i="1" s="1"/>
  <c r="G48" i="1"/>
  <c r="G49" i="1" s="1"/>
  <c r="K48" i="1"/>
  <c r="K49" i="1" s="1"/>
  <c r="C48" i="1"/>
  <c r="C49" i="1" s="1"/>
  <c r="D48" i="1"/>
  <c r="D49" i="1" s="1"/>
  <c r="H48" i="1"/>
  <c r="H49" i="1" s="1"/>
  <c r="L48" i="1"/>
  <c r="L49" i="1" s="1"/>
  <c r="E4" i="1"/>
  <c r="B63" i="1"/>
  <c r="C13" i="1"/>
  <c r="B7" i="1"/>
  <c r="E3" i="1" l="1"/>
  <c r="E50" i="1" s="1"/>
  <c r="E51" i="1"/>
  <c r="F27" i="2"/>
  <c r="E34" i="2"/>
  <c r="F4" i="1"/>
  <c r="E13" i="1"/>
  <c r="C55" i="1"/>
  <c r="C58" i="1" l="1"/>
  <c r="C60" i="1" s="1"/>
  <c r="F3" i="1"/>
  <c r="F50" i="1" s="1"/>
  <c r="H27" i="2"/>
  <c r="E35" i="2"/>
  <c r="F13" i="1"/>
  <c r="G4" i="1"/>
  <c r="D57" i="1" l="1"/>
  <c r="C61" i="1"/>
  <c r="D52" i="1" s="1"/>
  <c r="F51" i="1"/>
  <c r="G3" i="1"/>
  <c r="G51" i="1" s="1"/>
  <c r="G50" i="1"/>
  <c r="G28" i="2"/>
  <c r="E36" i="2"/>
  <c r="G13" i="1"/>
  <c r="H4" i="1"/>
  <c r="H3" i="1" s="1"/>
  <c r="C63" i="1" l="1"/>
  <c r="H50" i="1"/>
  <c r="F28" i="2"/>
  <c r="H13" i="1"/>
  <c r="I4" i="1"/>
  <c r="I3" i="1" s="1"/>
  <c r="D55" i="1"/>
  <c r="D58" i="1" l="1"/>
  <c r="D60" i="1" s="1"/>
  <c r="H51" i="1"/>
  <c r="H28" i="2"/>
  <c r="I13" i="1"/>
  <c r="J4" i="1"/>
  <c r="J3" i="1" s="1"/>
  <c r="D61" i="1" l="1"/>
  <c r="E52" i="1" s="1"/>
  <c r="E55" i="1" s="1"/>
  <c r="E58" i="1" s="1"/>
  <c r="E57" i="1"/>
  <c r="G29" i="2"/>
  <c r="J13" i="1"/>
  <c r="K4" i="1"/>
  <c r="K3" i="1" s="1"/>
  <c r="D63" i="1" l="1"/>
  <c r="I50" i="1"/>
  <c r="F29" i="2"/>
  <c r="K13" i="1"/>
  <c r="L4" i="1"/>
  <c r="L3" i="1" s="1"/>
  <c r="E60" i="1"/>
  <c r="I51" i="1" l="1"/>
  <c r="H29" i="2"/>
  <c r="E61" i="1"/>
  <c r="L13" i="1"/>
  <c r="M4" i="1"/>
  <c r="M3" i="1" s="1"/>
  <c r="F57" i="1"/>
  <c r="G30" i="2" l="1"/>
  <c r="F52" i="1"/>
  <c r="F55" i="1" s="1"/>
  <c r="M13" i="1"/>
  <c r="N4" i="1"/>
  <c r="N3" i="1" s="1"/>
  <c r="E63" i="1"/>
  <c r="F58" i="1" l="1"/>
  <c r="F60" i="1" s="1"/>
  <c r="J50" i="1"/>
  <c r="F30" i="2"/>
  <c r="F61" i="1" l="1"/>
  <c r="G52" i="1" s="1"/>
  <c r="G55" i="1" s="1"/>
  <c r="G57" i="1"/>
  <c r="J51" i="1"/>
  <c r="H30" i="2"/>
  <c r="N13" i="1"/>
  <c r="F63" i="1" l="1"/>
  <c r="G58" i="1"/>
  <c r="G60" i="1" s="1"/>
  <c r="G31" i="2"/>
  <c r="B13" i="1"/>
  <c r="O13" i="1"/>
  <c r="G61" i="1" l="1"/>
  <c r="H52" i="1" s="1"/>
  <c r="H55" i="1" s="1"/>
  <c r="H57" i="1"/>
  <c r="K50" i="1"/>
  <c r="F31" i="2"/>
  <c r="G63" i="1" l="1"/>
  <c r="H58" i="1"/>
  <c r="H60" i="1" s="1"/>
  <c r="K51" i="1"/>
  <c r="H31" i="2"/>
  <c r="G32" i="2" s="1"/>
  <c r="H61" i="1" l="1"/>
  <c r="I52" i="1" s="1"/>
  <c r="I55" i="1" s="1"/>
  <c r="I58" i="1" s="1"/>
  <c r="I57" i="1"/>
  <c r="F32" i="2"/>
  <c r="L50" i="1"/>
  <c r="I60" i="1" l="1"/>
  <c r="H63" i="1"/>
  <c r="H32" i="2"/>
  <c r="L51" i="1"/>
  <c r="I61" i="1"/>
  <c r="J52" i="1" s="1"/>
  <c r="J55" i="1" s="1"/>
  <c r="J58" i="1" s="1"/>
  <c r="J57" i="1"/>
  <c r="O48" i="1"/>
  <c r="G33" i="2" l="1"/>
  <c r="J60" i="1"/>
  <c r="I63" i="1"/>
  <c r="B48" i="1"/>
  <c r="O49" i="1"/>
  <c r="B49" i="1" s="1"/>
  <c r="M50" i="1" l="1"/>
  <c r="F33" i="2"/>
  <c r="J61" i="1"/>
  <c r="K52" i="1" s="1"/>
  <c r="K55" i="1" s="1"/>
  <c r="K58" i="1" s="1"/>
  <c r="K57" i="1"/>
  <c r="M51" i="1" l="1"/>
  <c r="H33" i="2"/>
  <c r="K60" i="1"/>
  <c r="L57" i="1" s="1"/>
  <c r="J63" i="1"/>
  <c r="G34" i="2" l="1"/>
  <c r="K61" i="1"/>
  <c r="L52" i="1" s="1"/>
  <c r="L55" i="1" s="1"/>
  <c r="L58" i="1" l="1"/>
  <c r="L60" i="1" s="1"/>
  <c r="N50" i="1"/>
  <c r="O50" i="1" s="1"/>
  <c r="B50" i="1" s="1"/>
  <c r="F34" i="2"/>
  <c r="K63" i="1"/>
  <c r="L61" i="1" l="1"/>
  <c r="M52" i="1" s="1"/>
  <c r="M55" i="1" s="1"/>
  <c r="M57" i="1"/>
  <c r="N51" i="1"/>
  <c r="O51" i="1" s="1"/>
  <c r="B51" i="1" s="1"/>
  <c r="H34" i="2"/>
  <c r="L63" i="1" l="1"/>
  <c r="M58" i="1"/>
  <c r="M60" i="1" s="1"/>
  <c r="G35" i="2"/>
  <c r="F35" i="2" s="1"/>
  <c r="H35" i="2" s="1"/>
  <c r="N57" i="1" l="1"/>
  <c r="M61" i="1"/>
  <c r="N52" i="1" s="1"/>
  <c r="O52" i="1" s="1"/>
  <c r="B52" i="1" s="1"/>
  <c r="G36" i="2"/>
  <c r="F36" i="2" s="1"/>
  <c r="H36" i="2" s="1"/>
  <c r="M63" i="1" l="1"/>
  <c r="N55" i="1"/>
  <c r="N58" i="1" s="1"/>
  <c r="N60" i="1" l="1"/>
  <c r="N61" i="1" s="1"/>
  <c r="I1" i="2" s="1"/>
  <c r="B55" i="1"/>
  <c r="B58" i="1" s="1"/>
  <c r="O55" i="1"/>
  <c r="O58" i="1" s="1"/>
  <c r="O57" i="1" l="1"/>
  <c r="N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Geneviève Forest</author>
  </authors>
  <commentList>
    <comment ref="E15" authorId="0" shapeId="0" xr:uid="{71D698CF-09C3-4B9F-989A-882830FB8449}">
      <text>
        <r>
          <rPr>
            <b/>
            <sz val="9"/>
            <color indexed="81"/>
            <rFont val="Tahoma"/>
            <family val="2"/>
          </rPr>
          <t>MAXIMUM 50K$</t>
        </r>
        <r>
          <rPr>
            <sz val="9"/>
            <color indexed="81"/>
            <rFont val="Tahoma"/>
            <family val="2"/>
          </rPr>
          <t xml:space="preserve">
</t>
        </r>
      </text>
    </comment>
    <comment ref="F15" authorId="0" shapeId="0" xr:uid="{84D81C12-4926-4476-BCDB-C2FD5D2238EA}">
      <text>
        <r>
          <rPr>
            <b/>
            <sz val="9"/>
            <color indexed="81"/>
            <rFont val="Tahoma"/>
            <family val="2"/>
          </rPr>
          <t>Amortissement maximal de 36 mois</t>
        </r>
        <r>
          <rPr>
            <sz val="9"/>
            <color indexed="81"/>
            <rFont val="Tahoma"/>
            <family val="2"/>
          </rPr>
          <t xml:space="preserve"> 
(après les moratoires initiaux 3 mois cap.&amp;int + moratoire supplémentaire si requis)
</t>
        </r>
      </text>
    </comment>
  </commentList>
</comments>
</file>

<file path=xl/sharedStrings.xml><?xml version="1.0" encoding="utf-8"?>
<sst xmlns="http://schemas.openxmlformats.org/spreadsheetml/2006/main" count="188" uniqueCount="97">
  <si>
    <t>INSTRUCTIONS D'UTILISATION DU CHIFFRIER</t>
  </si>
  <si>
    <t>Notez que les cellules du chiffrier comportant des formules sont protégées</t>
  </si>
  <si>
    <r>
      <t xml:space="preserve">Les cellules intégrant du </t>
    </r>
    <r>
      <rPr>
        <b/>
        <sz val="11"/>
        <color theme="8"/>
        <rFont val="Calibri"/>
        <family val="2"/>
        <scheme val="minor"/>
      </rPr>
      <t>texte bleu</t>
    </r>
    <r>
      <rPr>
        <sz val="11"/>
        <color theme="1"/>
        <rFont val="Calibri"/>
        <family val="2"/>
        <scheme val="minor"/>
      </rPr>
      <t>, sont des cellules où on doit entrer des données</t>
    </r>
  </si>
  <si>
    <r>
      <t xml:space="preserve">Les cellules intégrant du </t>
    </r>
    <r>
      <rPr>
        <b/>
        <sz val="11"/>
        <color theme="9" tint="-0.249977111117893"/>
        <rFont val="Calibri"/>
        <family val="2"/>
        <scheme val="minor"/>
      </rPr>
      <t>texte vert</t>
    </r>
    <r>
      <rPr>
        <sz val="11"/>
        <color theme="1"/>
        <rFont val="Calibri"/>
        <family val="2"/>
        <scheme val="minor"/>
      </rPr>
      <t>, sont des cellules où on peut modifier le texte ou les données</t>
    </r>
  </si>
  <si>
    <r>
      <t>Les cellules intégrant du</t>
    </r>
    <r>
      <rPr>
        <b/>
        <sz val="11"/>
        <color theme="1"/>
        <rFont val="Calibri"/>
        <family val="2"/>
        <scheme val="minor"/>
      </rPr>
      <t xml:space="preserve"> </t>
    </r>
    <r>
      <rPr>
        <b/>
        <sz val="11"/>
        <rFont val="Calibri"/>
        <family val="2"/>
        <scheme val="minor"/>
      </rPr>
      <t>texte noir</t>
    </r>
    <r>
      <rPr>
        <sz val="11"/>
        <color theme="1"/>
        <rFont val="Calibri"/>
        <family val="2"/>
        <scheme val="minor"/>
      </rPr>
      <t>, sont des cellules protégées où on ne peut pas modifier le texte ou les données par qu'elles contiennes des formules.</t>
    </r>
  </si>
  <si>
    <t>Entrez le nom de votre entreprise:</t>
  </si>
  <si>
    <t>Nom de l'entreprise</t>
  </si>
  <si>
    <t>Entrez la date du premier mois de votre budget:</t>
  </si>
  <si>
    <t>Entrez le solde de votre encaisse en date du :</t>
  </si>
  <si>
    <t>Entrez le solde de votre marge de crédit (carte de crédit) en date du :</t>
  </si>
  <si>
    <r>
      <t xml:space="preserve">Si votre marge de crédit transfert des fonds par tranche fixe vers votre compte opération, inscrivez la valeur de cette tranche, sinon, inscrivez </t>
    </r>
    <r>
      <rPr>
        <b/>
        <sz val="11"/>
        <color theme="1"/>
        <rFont val="Calibri"/>
        <family val="2"/>
        <scheme val="minor"/>
      </rPr>
      <t xml:space="preserve">1$ </t>
    </r>
    <r>
      <rPr>
        <sz val="11"/>
        <color theme="1"/>
        <rFont val="Calibri"/>
        <family val="2"/>
        <scheme val="minor"/>
      </rPr>
      <t>:</t>
    </r>
  </si>
  <si>
    <t>Entrez le taux d'intérêt annuel moyen de votre marge de crédit :</t>
  </si>
  <si>
    <t xml:space="preserve">Si vous avez besoin d'assistance, contactez un membre de l'équipe de CIENOV: 450-654-6488 ou </t>
  </si>
  <si>
    <t>https://www.cienov.ca/cienov/equipe/</t>
  </si>
  <si>
    <t>ANNEXE: BUDGET DE CAISSE</t>
  </si>
  <si>
    <t>PREMIERE ANNEE</t>
  </si>
  <si>
    <t xml:space="preserve"> </t>
  </si>
  <si>
    <t>FINANCEMENT</t>
  </si>
  <si>
    <t>MONTANT:</t>
  </si>
  <si>
    <t>Du                   Au</t>
  </si>
  <si>
    <t>TAUX ANNUEL:</t>
  </si>
  <si>
    <t>PAIEMENTS MENSUELS:</t>
  </si>
  <si>
    <t xml:space="preserve">  Total</t>
  </si>
  <si>
    <t>Ventes encaissées</t>
  </si>
  <si>
    <t>Subvention</t>
  </si>
  <si>
    <t>Revenus d'intérêts</t>
  </si>
  <si>
    <t>Prêt à terme (Entrée de fonds)</t>
  </si>
  <si>
    <t>Apports des act./ass.</t>
  </si>
  <si>
    <t>-</t>
  </si>
  <si>
    <t>TOTAL DES RECETTES</t>
  </si>
  <si>
    <t>Immobilisations</t>
  </si>
  <si>
    <t xml:space="preserve">Salaires </t>
  </si>
  <si>
    <t>Avantages sociaux globaux</t>
  </si>
  <si>
    <t>Achats matières premières/inventaires</t>
  </si>
  <si>
    <t>Paiement de comptes-fournisseur</t>
  </si>
  <si>
    <t>Entretien et réparation (Équip)</t>
  </si>
  <si>
    <t>Location d'équipements/petits achat</t>
  </si>
  <si>
    <t>Taxes et permis</t>
  </si>
  <si>
    <t xml:space="preserve">Sous-traitance </t>
  </si>
  <si>
    <t>Loyer</t>
  </si>
  <si>
    <t>Électricité</t>
  </si>
  <si>
    <t>Gaz</t>
  </si>
  <si>
    <t>Assurances</t>
  </si>
  <si>
    <t>Entretien et réparation (loyer)</t>
  </si>
  <si>
    <t>Prélèvements/promoteurs</t>
  </si>
  <si>
    <t>Télécommunications</t>
  </si>
  <si>
    <t>Fournitures de bureau</t>
  </si>
  <si>
    <t>Frais de poste et courrier</t>
  </si>
  <si>
    <t>Honoraires professionnels</t>
  </si>
  <si>
    <t>Sous-traitance administrative</t>
  </si>
  <si>
    <t>Association &amp; cotisation</t>
  </si>
  <si>
    <t>Frais de distribution</t>
  </si>
  <si>
    <t>Frais de représentation</t>
  </si>
  <si>
    <t>Essence et déplacements</t>
  </si>
  <si>
    <t>Entretien et réparation (Mat. Roul.)</t>
  </si>
  <si>
    <t>Location de véhicule</t>
  </si>
  <si>
    <t>Autre frais de ventes</t>
  </si>
  <si>
    <t>Publicité et promotion</t>
  </si>
  <si>
    <t>Frais de vente début</t>
  </si>
  <si>
    <t>Location de terminal Débit/Crédit</t>
  </si>
  <si>
    <t>Frais d'encaissement VISA/Master</t>
  </si>
  <si>
    <t>Frais bancaires</t>
  </si>
  <si>
    <t>Autre frais financiers</t>
  </si>
  <si>
    <t>Intérêt sur marge crédit</t>
  </si>
  <si>
    <t>Dépôts &amp; Frais payés d'avance</t>
  </si>
  <si>
    <t>TOTAL DES DEBOURSES</t>
  </si>
  <si>
    <t>ENCAISSE DEBUT (sans marge crédit)</t>
  </si>
  <si>
    <t>RECETTES - DEBOURSES</t>
  </si>
  <si>
    <t>PLACEMENTS (RETRAIT)</t>
  </si>
  <si>
    <t>ENCAISSE FIN (sans marge de crédit)</t>
  </si>
  <si>
    <t>ENCAISSE FIN (avec marge de crédit)</t>
  </si>
  <si>
    <t>Le montant indiqué dans la ligne MARGE DE CRÉDIT DU MOIS représentent vos besoins en liquidité pour ce mois.</t>
  </si>
  <si>
    <t>Entrez le solde de l'ensemble de vos emprunts actuel  au :</t>
  </si>
  <si>
    <t>Emprunts actuels:  Intérêts</t>
  </si>
  <si>
    <t>Emprunts actuels: Capital</t>
  </si>
  <si>
    <t>Emprunts fonds urgence :  Intérêts</t>
  </si>
  <si>
    <t>Emprunts fonds urgence :  Capital</t>
  </si>
  <si>
    <t>Capital</t>
  </si>
  <si>
    <t>Intérêt</t>
  </si>
  <si>
    <t>Annuel</t>
  </si>
  <si>
    <t>mensuel</t>
  </si>
  <si>
    <t>SERVICE DE LA DETTE</t>
  </si>
  <si>
    <t>Entrez le taux d'intérêt annuel moyen de l'ensemble de vos prêts actuels :</t>
  </si>
  <si>
    <t>Entrez le montant total de vos remboursements de prêts mensuels actuels :</t>
  </si>
  <si>
    <t>Les lignes 48 et 49 du chiffrier peuvent être modifiées. Vous n'avez qu'à entrer le montant que vous devez payer en intérêts (ligne 48) et en capital (ligne 49) dans la cellule du mois et écraser la formule pour que le budget représente exactement vos sorties de fonds affectées directement aux remboursements de vos prêts.</t>
  </si>
  <si>
    <t>PÉRIODE</t>
  </si>
  <si>
    <t>VERSEMENT</t>
  </si>
  <si>
    <t>CAPITAL</t>
  </si>
  <si>
    <t>INTÉRÊTS</t>
  </si>
  <si>
    <t>SOLDE</t>
  </si>
  <si>
    <t xml:space="preserve">Besoin de marge maximale : </t>
  </si>
  <si>
    <t>Mois</t>
  </si>
  <si>
    <t>Taux / an</t>
  </si>
  <si>
    <t xml:space="preserve">Moratoire complet de 3 mois </t>
  </si>
  <si>
    <t>Entrez le montant du prêt demandé au Programme Aide d'urgence de la MRC</t>
  </si>
  <si>
    <t>FAUC</t>
  </si>
  <si>
    <t>BESOIN MARGE DE CREDIT DU M0IS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</si>
</sst>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_);[Red]\(#,##0\ &quot;$&quot;\)"/>
    <numFmt numFmtId="8" formatCode="#,##0.00\ &quot;$&quot;_);[Red]\(#,##0.00\ &quot;$&quot;\)"/>
    <numFmt numFmtId="44" formatCode="_ * #,##0.00_)\ &quot;$&quot;_ ;_ * \(#,##0.00\)\ &quot;$&quot;_ ;_ * &quot;-&quot;??_)\ &quot;$&quot;_ ;_ @_ "/>
    <numFmt numFmtId="164" formatCode="mmm/yy_)"/>
    <numFmt numFmtId="165" formatCode="0_)"/>
    <numFmt numFmtId="166" formatCode="[$-F800]dddd\,\ mmmm\ dd\,\ yyyy"/>
    <numFmt numFmtId="167" formatCode="_ * #,##0_)\ _$_ ;_ * \(#,##0\)\ _$_ ;_ * &quot;-&quot;_)\ _$_ ;_ @_ "/>
    <numFmt numFmtId="168" formatCode="#,##0\ _$"/>
    <numFmt numFmtId="169" formatCode="#,##0\ _$_);[Red]\(#,##0\ _$\)"/>
  </numFmts>
  <fonts count="35">
    <font>
      <sz val="11"/>
      <color theme="1"/>
      <name val="Calibri"/>
      <family val="2"/>
      <scheme val="minor"/>
    </font>
    <font>
      <b/>
      <sz val="11"/>
      <color theme="1"/>
      <name val="Calibri"/>
      <family val="2"/>
      <scheme val="minor"/>
    </font>
    <font>
      <sz val="11"/>
      <color theme="0"/>
      <name val="Calibri"/>
      <family val="2"/>
      <scheme val="minor"/>
    </font>
    <font>
      <b/>
      <sz val="14"/>
      <name val="Arial"/>
      <family val="2"/>
    </font>
    <font>
      <sz val="12"/>
      <name val="Arial MT"/>
    </font>
    <font>
      <b/>
      <sz val="12"/>
      <name val="Arial MT"/>
    </font>
    <font>
      <sz val="9"/>
      <name val="Arial MT"/>
    </font>
    <font>
      <b/>
      <sz val="14"/>
      <name val="Garamond"/>
      <family val="1"/>
    </font>
    <font>
      <sz val="11"/>
      <name val="Arial MT"/>
    </font>
    <font>
      <sz val="12"/>
      <color indexed="12"/>
      <name val="Arial MT"/>
    </font>
    <font>
      <sz val="12"/>
      <color rgb="FFFFFFFF"/>
      <name val="Arial MT"/>
    </font>
    <font>
      <sz val="12"/>
      <color theme="8"/>
      <name val="Arial MT"/>
    </font>
    <font>
      <b/>
      <u/>
      <sz val="11"/>
      <color theme="1"/>
      <name val="Calibri"/>
      <family val="2"/>
      <scheme val="minor"/>
    </font>
    <font>
      <sz val="11"/>
      <color theme="8"/>
      <name val="Calibri"/>
      <family val="2"/>
      <scheme val="minor"/>
    </font>
    <font>
      <b/>
      <sz val="11"/>
      <color theme="8"/>
      <name val="Calibri"/>
      <family val="2"/>
      <scheme val="minor"/>
    </font>
    <font>
      <b/>
      <sz val="11"/>
      <name val="Calibri"/>
      <family val="2"/>
      <scheme val="minor"/>
    </font>
    <font>
      <b/>
      <sz val="11"/>
      <color theme="9" tint="-0.249977111117893"/>
      <name val="Calibri"/>
      <family val="2"/>
      <scheme val="minor"/>
    </font>
    <font>
      <sz val="12"/>
      <color theme="9" tint="-0.249977111117893"/>
      <name val="Arial MT"/>
    </font>
    <font>
      <sz val="11"/>
      <name val="Calibri"/>
      <family val="2"/>
      <scheme val="minor"/>
    </font>
    <font>
      <b/>
      <i/>
      <sz val="11"/>
      <name val="Arial MT"/>
    </font>
    <font>
      <b/>
      <i/>
      <sz val="11"/>
      <color theme="8"/>
      <name val="Calibri"/>
      <family val="2"/>
      <scheme val="minor"/>
    </font>
    <font>
      <sz val="12"/>
      <color theme="9"/>
      <name val="Arial MT"/>
    </font>
    <font>
      <sz val="12"/>
      <color rgb="FFC00000"/>
      <name val="Arial MT"/>
    </font>
    <font>
      <i/>
      <sz val="11"/>
      <color theme="8"/>
      <name val="Calibri"/>
      <family val="2"/>
      <scheme val="minor"/>
    </font>
    <font>
      <b/>
      <u/>
      <sz val="16"/>
      <color theme="1"/>
      <name val="Calibri"/>
      <family val="2"/>
      <scheme val="minor"/>
    </font>
    <font>
      <b/>
      <sz val="12"/>
      <color rgb="FFC00000"/>
      <name val="Arial MT"/>
    </font>
    <font>
      <u/>
      <sz val="11"/>
      <color theme="10"/>
      <name val="Calibri"/>
      <family val="2"/>
      <scheme val="minor"/>
    </font>
    <font>
      <sz val="11"/>
      <color theme="9" tint="-0.249977111117893"/>
      <name val="Arial MT"/>
    </font>
    <font>
      <sz val="10"/>
      <name val="Arial"/>
      <family val="2"/>
    </font>
    <font>
      <sz val="12"/>
      <color theme="0"/>
      <name val="Arial MT"/>
    </font>
    <font>
      <b/>
      <sz val="11"/>
      <color rgb="FFFF0000"/>
      <name val="Calibri"/>
      <family val="2"/>
      <scheme val="minor"/>
    </font>
    <font>
      <b/>
      <i/>
      <sz val="11"/>
      <name val="Calibri"/>
      <family val="2"/>
      <scheme val="minor"/>
    </font>
    <font>
      <b/>
      <i/>
      <sz val="12"/>
      <color theme="8"/>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FFC000"/>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6" fillId="0" borderId="0" applyNumberFormat="0" applyFill="0" applyBorder="0" applyAlignment="0" applyProtection="0"/>
  </cellStyleXfs>
  <cellXfs count="76">
    <xf numFmtId="0" fontId="0" fillId="0" borderId="0" xfId="0"/>
    <xf numFmtId="0" fontId="3" fillId="0" borderId="0" xfId="0" applyFont="1" applyFill="1" applyBorder="1"/>
    <xf numFmtId="0" fontId="4" fillId="0" borderId="0" xfId="0" applyFont="1" applyFill="1" applyBorder="1"/>
    <xf numFmtId="0" fontId="5" fillId="0" borderId="0" xfId="0" applyFont="1" applyFill="1" applyBorder="1"/>
    <xf numFmtId="0" fontId="10"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center"/>
    </xf>
    <xf numFmtId="0" fontId="7" fillId="0" borderId="0" xfId="0" applyFont="1" applyFill="1" applyBorder="1"/>
    <xf numFmtId="0" fontId="8" fillId="0" borderId="0" xfId="0" applyFont="1" applyFill="1" applyBorder="1"/>
    <xf numFmtId="0" fontId="4" fillId="0" borderId="0" xfId="0" applyFont="1" applyFill="1" applyBorder="1" applyAlignment="1">
      <alignment horizontal="fill"/>
    </xf>
    <xf numFmtId="165" fontId="4" fillId="0" borderId="0" xfId="0" applyNumberFormat="1" applyFont="1" applyFill="1" applyBorder="1" applyAlignment="1" applyProtection="1">
      <alignment horizontal="fill"/>
    </xf>
    <xf numFmtId="165" fontId="5" fillId="0" borderId="0" xfId="0" applyNumberFormat="1" applyFont="1" applyFill="1" applyBorder="1" applyProtection="1"/>
    <xf numFmtId="0" fontId="1" fillId="0" borderId="0" xfId="0" applyFont="1"/>
    <xf numFmtId="0" fontId="12" fillId="0" borderId="0" xfId="0" applyFont="1"/>
    <xf numFmtId="0" fontId="0" fillId="0" borderId="0" xfId="0" applyAlignment="1">
      <alignment horizontal="right"/>
    </xf>
    <xf numFmtId="8" fontId="1" fillId="0" borderId="0" xfId="0" applyNumberFormat="1" applyFont="1"/>
    <xf numFmtId="0" fontId="2" fillId="0" borderId="0" xfId="0" applyFont="1"/>
    <xf numFmtId="0" fontId="13" fillId="0" borderId="0" xfId="0" applyFont="1" applyProtection="1">
      <protection locked="0"/>
    </xf>
    <xf numFmtId="0" fontId="0" fillId="2" borderId="0" xfId="0" applyFill="1"/>
    <xf numFmtId="166" fontId="19" fillId="0" borderId="0" xfId="0" applyNumberFormat="1" applyFont="1" applyFill="1" applyBorder="1" applyAlignment="1" applyProtection="1">
      <alignment horizontal="left"/>
    </xf>
    <xf numFmtId="166" fontId="0" fillId="0" borderId="0" xfId="0" applyNumberFormat="1"/>
    <xf numFmtId="0" fontId="22" fillId="2" borderId="0" xfId="0" applyFont="1" applyFill="1" applyBorder="1"/>
    <xf numFmtId="6" fontId="18" fillId="0" borderId="0" xfId="0" applyNumberFormat="1" applyFont="1" applyProtection="1">
      <protection locked="0"/>
    </xf>
    <xf numFmtId="10" fontId="18" fillId="0" borderId="0" xfId="0" applyNumberFormat="1" applyFont="1" applyProtection="1">
      <protection locked="0"/>
    </xf>
    <xf numFmtId="0" fontId="24" fillId="0" borderId="0" xfId="0" applyFont="1"/>
    <xf numFmtId="0" fontId="26" fillId="0" borderId="0" xfId="1"/>
    <xf numFmtId="6" fontId="20" fillId="0" borderId="0" xfId="0" applyNumberFormat="1" applyFont="1" applyProtection="1">
      <protection locked="0"/>
    </xf>
    <xf numFmtId="10" fontId="23" fillId="0" borderId="0" xfId="0" applyNumberFormat="1" applyFont="1" applyProtection="1">
      <protection locked="0"/>
    </xf>
    <xf numFmtId="0" fontId="0" fillId="0" borderId="0" xfId="0"/>
    <xf numFmtId="0" fontId="0" fillId="0" borderId="0" xfId="0" applyAlignment="1">
      <alignment horizontal="left"/>
    </xf>
    <xf numFmtId="167" fontId="4" fillId="0" borderId="0" xfId="0" applyNumberFormat="1" applyFont="1" applyFill="1" applyBorder="1" applyProtection="1"/>
    <xf numFmtId="167" fontId="22" fillId="2" borderId="0" xfId="0" applyNumberFormat="1" applyFont="1" applyFill="1" applyProtection="1"/>
    <xf numFmtId="167" fontId="5" fillId="0" borderId="0" xfId="0" applyNumberFormat="1" applyFont="1" applyProtection="1"/>
    <xf numFmtId="167" fontId="5" fillId="0" borderId="0" xfId="0" applyNumberFormat="1" applyFont="1" applyFill="1" applyBorder="1" applyProtection="1"/>
    <xf numFmtId="167" fontId="25" fillId="2" borderId="0" xfId="0" applyNumberFormat="1" applyFont="1" applyFill="1" applyProtection="1"/>
    <xf numFmtId="167" fontId="4" fillId="2" borderId="0" xfId="0" applyNumberFormat="1" applyFont="1" applyFill="1" applyProtection="1"/>
    <xf numFmtId="167" fontId="20" fillId="0" borderId="0" xfId="0" applyNumberFormat="1" applyFont="1" applyProtection="1">
      <protection locked="0"/>
    </xf>
    <xf numFmtId="167" fontId="0" fillId="0" borderId="1" xfId="0" applyNumberFormat="1" applyBorder="1"/>
    <xf numFmtId="9" fontId="0" fillId="0" borderId="1" xfId="0" applyNumberFormat="1" applyBorder="1"/>
    <xf numFmtId="0" fontId="28" fillId="0" borderId="1" xfId="0" applyFont="1" applyBorder="1" applyAlignment="1">
      <alignment horizontal="center"/>
    </xf>
    <xf numFmtId="0" fontId="0" fillId="0" borderId="1" xfId="0" applyBorder="1"/>
    <xf numFmtId="168" fontId="0" fillId="0" borderId="1" xfId="0" applyNumberFormat="1" applyBorder="1"/>
    <xf numFmtId="168" fontId="0" fillId="0" borderId="0" xfId="0" applyNumberFormat="1"/>
    <xf numFmtId="0" fontId="18" fillId="0" borderId="0" xfId="0" applyFont="1" applyFill="1"/>
    <xf numFmtId="44" fontId="18" fillId="0" borderId="0" xfId="0" applyNumberFormat="1" applyFont="1" applyFill="1"/>
    <xf numFmtId="167" fontId="0" fillId="0" borderId="0" xfId="0" applyNumberFormat="1" applyBorder="1"/>
    <xf numFmtId="0" fontId="4" fillId="0" borderId="1" xfId="0" applyFont="1" applyFill="1" applyBorder="1"/>
    <xf numFmtId="167" fontId="5" fillId="0" borderId="1" xfId="0" applyNumberFormat="1" applyFont="1" applyFill="1" applyBorder="1" applyProtection="1"/>
    <xf numFmtId="167" fontId="11" fillId="0" borderId="1" xfId="0" applyNumberFormat="1" applyFont="1" applyFill="1" applyBorder="1" applyProtection="1">
      <protection locked="0"/>
    </xf>
    <xf numFmtId="0" fontId="17" fillId="0" borderId="1" xfId="0" applyFont="1" applyFill="1" applyBorder="1" applyProtection="1">
      <protection locked="0"/>
    </xf>
    <xf numFmtId="0" fontId="27" fillId="0" borderId="1" xfId="0" applyFont="1" applyFill="1" applyBorder="1" applyProtection="1">
      <protection locked="0"/>
    </xf>
    <xf numFmtId="0" fontId="4" fillId="0" borderId="1" xfId="0" applyFont="1" applyFill="1" applyBorder="1" applyProtection="1"/>
    <xf numFmtId="167" fontId="21" fillId="0" borderId="1" xfId="0" applyNumberFormat="1" applyFont="1" applyFill="1" applyBorder="1" applyProtection="1">
      <protection locked="0"/>
    </xf>
    <xf numFmtId="167" fontId="4" fillId="0" borderId="1" xfId="0" applyNumberFormat="1" applyFont="1" applyFill="1" applyBorder="1" applyProtection="1"/>
    <xf numFmtId="167" fontId="4" fillId="0" borderId="1" xfId="0" applyNumberFormat="1" applyFont="1" applyBorder="1" applyProtection="1"/>
    <xf numFmtId="0" fontId="5" fillId="0" borderId="1" xfId="0" applyFont="1" applyFill="1" applyBorder="1"/>
    <xf numFmtId="167" fontId="9" fillId="0" borderId="1" xfId="0" applyNumberFormat="1" applyFont="1" applyBorder="1" applyProtection="1">
      <protection locked="0"/>
    </xf>
    <xf numFmtId="167" fontId="5" fillId="0" borderId="1" xfId="0" applyNumberFormat="1" applyFont="1" applyBorder="1" applyProtection="1">
      <protection locked="0"/>
    </xf>
    <xf numFmtId="167" fontId="4" fillId="0" borderId="1" xfId="0" applyNumberFormat="1" applyFont="1" applyFill="1" applyBorder="1" applyProtection="1">
      <protection locked="0"/>
    </xf>
    <xf numFmtId="0" fontId="29" fillId="0" borderId="0" xfId="0" applyFont="1" applyFill="1" applyBorder="1" applyAlignment="1">
      <alignment horizontal="center"/>
    </xf>
    <xf numFmtId="0" fontId="30" fillId="0" borderId="0" xfId="0" applyFont="1"/>
    <xf numFmtId="169" fontId="20" fillId="0" borderId="0" xfId="0" applyNumberFormat="1" applyFont="1" applyProtection="1"/>
    <xf numFmtId="0" fontId="0" fillId="0" borderId="1" xfId="0" applyFont="1" applyBorder="1" applyAlignment="1">
      <alignment horizontal="center"/>
    </xf>
    <xf numFmtId="166" fontId="19" fillId="3" borderId="0" xfId="0" applyNumberFormat="1" applyFont="1" applyFill="1" applyBorder="1" applyAlignment="1" applyProtection="1">
      <alignment horizontal="left"/>
    </xf>
    <xf numFmtId="0" fontId="5" fillId="3" borderId="0" xfId="0" applyFont="1" applyFill="1" applyBorder="1"/>
    <xf numFmtId="164" fontId="5" fillId="3" borderId="0" xfId="0" applyNumberFormat="1" applyFont="1" applyFill="1" applyBorder="1" applyProtection="1"/>
    <xf numFmtId="0" fontId="0" fillId="0" borderId="0" xfId="0" applyAlignment="1"/>
    <xf numFmtId="0" fontId="0" fillId="0" borderId="0" xfId="0" applyAlignment="1">
      <alignment horizontal="left"/>
    </xf>
    <xf numFmtId="166" fontId="20" fillId="0" borderId="0" xfId="0" applyNumberFormat="1" applyFont="1" applyAlignment="1" applyProtection="1">
      <alignment horizontal="left"/>
      <protection locked="0"/>
    </xf>
    <xf numFmtId="0" fontId="20" fillId="0" borderId="0" xfId="0" applyFont="1" applyFill="1" applyBorder="1" applyAlignment="1" applyProtection="1">
      <protection locked="0"/>
    </xf>
    <xf numFmtId="0" fontId="0" fillId="0" borderId="0" xfId="0" applyAlignment="1">
      <alignment wrapText="1"/>
    </xf>
    <xf numFmtId="0" fontId="0" fillId="0" borderId="1" xfId="0" applyBorder="1" applyAlignment="1">
      <alignment horizontal="center"/>
    </xf>
    <xf numFmtId="0" fontId="1" fillId="0" borderId="0" xfId="0" applyFont="1" applyAlignment="1">
      <alignment vertical="top"/>
    </xf>
    <xf numFmtId="167" fontId="20" fillId="0" borderId="3" xfId="0" applyNumberFormat="1" applyFont="1" applyBorder="1" applyProtection="1">
      <protection locked="0"/>
    </xf>
    <xf numFmtId="169" fontId="31" fillId="0" borderId="4" xfId="0" applyNumberFormat="1" applyFont="1" applyBorder="1" applyAlignment="1" applyProtection="1">
      <alignment horizontal="center"/>
    </xf>
    <xf numFmtId="6" fontId="32" fillId="0" borderId="2" xfId="0" applyNumberFormat="1" applyFont="1" applyBorder="1" applyProtection="1">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ienov.ca/cienov/equip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tabSelected="1" workbookViewId="0">
      <selection activeCell="F17" sqref="F17"/>
    </sheetView>
  </sheetViews>
  <sheetFormatPr baseColWidth="10" defaultColWidth="11.36328125" defaultRowHeight="14.5"/>
  <cols>
    <col min="1" max="1" width="5" style="12" customWidth="1"/>
    <col min="2" max="2" width="46.36328125" customWidth="1"/>
  </cols>
  <sheetData>
    <row r="1" spans="1:11" ht="21">
      <c r="A1" s="24" t="s">
        <v>0</v>
      </c>
      <c r="B1" s="28"/>
      <c r="C1" s="28"/>
      <c r="D1" s="28"/>
      <c r="E1" s="28"/>
      <c r="F1" s="12" t="s">
        <v>90</v>
      </c>
      <c r="G1" s="28"/>
      <c r="H1" s="28"/>
      <c r="I1" s="60">
        <f>MAX(Budget!B61:N61)</f>
        <v>46268</v>
      </c>
      <c r="J1" s="28"/>
      <c r="K1" s="28"/>
    </row>
    <row r="3" spans="1:11">
      <c r="A3" s="12">
        <v>1</v>
      </c>
      <c r="B3" s="66" t="s">
        <v>1</v>
      </c>
      <c r="C3" s="66"/>
      <c r="D3" s="66"/>
      <c r="E3" s="66"/>
      <c r="F3" s="66"/>
      <c r="G3" s="66"/>
      <c r="H3" s="66"/>
      <c r="I3" s="66"/>
      <c r="J3" s="66"/>
      <c r="K3" s="66"/>
    </row>
    <row r="4" spans="1:11">
      <c r="A4" s="12">
        <f>A3+1</f>
        <v>2</v>
      </c>
      <c r="B4" s="66" t="s">
        <v>2</v>
      </c>
      <c r="C4" s="66"/>
      <c r="D4" s="66"/>
      <c r="E4" s="66"/>
      <c r="F4" s="66"/>
      <c r="G4" s="66"/>
      <c r="H4" s="66"/>
      <c r="I4" s="66"/>
      <c r="J4" s="66"/>
      <c r="K4" s="66"/>
    </row>
    <row r="5" spans="1:11">
      <c r="A5" s="12">
        <f t="shared" ref="A5:A20" si="0">A4+1</f>
        <v>3</v>
      </c>
      <c r="B5" s="66" t="s">
        <v>3</v>
      </c>
      <c r="C5" s="66"/>
      <c r="D5" s="66"/>
      <c r="E5" s="66"/>
      <c r="F5" s="66"/>
      <c r="G5" s="66"/>
      <c r="H5" s="66"/>
      <c r="I5" s="66"/>
      <c r="J5" s="66"/>
      <c r="K5" s="66"/>
    </row>
    <row r="6" spans="1:11">
      <c r="A6" s="12">
        <f t="shared" si="0"/>
        <v>4</v>
      </c>
      <c r="B6" s="66" t="s">
        <v>4</v>
      </c>
      <c r="C6" s="66"/>
      <c r="D6" s="66"/>
      <c r="E6" s="66"/>
      <c r="F6" s="66"/>
      <c r="G6" s="66"/>
      <c r="H6" s="66"/>
      <c r="I6" s="66"/>
      <c r="J6" s="66"/>
      <c r="K6" s="66"/>
    </row>
    <row r="7" spans="1:11">
      <c r="A7" s="12">
        <f t="shared" si="0"/>
        <v>5</v>
      </c>
      <c r="B7" s="28" t="s">
        <v>5</v>
      </c>
      <c r="C7" s="69" t="s">
        <v>6</v>
      </c>
      <c r="D7" s="69"/>
      <c r="E7" s="28"/>
      <c r="F7" s="28"/>
      <c r="G7" s="28"/>
      <c r="H7" s="28"/>
      <c r="I7" s="28"/>
      <c r="J7" s="28"/>
      <c r="K7" s="28"/>
    </row>
    <row r="8" spans="1:11">
      <c r="A8" s="12">
        <f t="shared" si="0"/>
        <v>6</v>
      </c>
      <c r="B8" s="67" t="s">
        <v>7</v>
      </c>
      <c r="C8" s="67"/>
      <c r="D8" s="68">
        <v>43922</v>
      </c>
      <c r="E8" s="68"/>
      <c r="F8" s="28"/>
      <c r="G8" s="28"/>
      <c r="H8" s="28"/>
      <c r="I8" s="28"/>
      <c r="J8" s="28"/>
      <c r="K8" s="28"/>
    </row>
    <row r="9" spans="1:11">
      <c r="A9" s="12">
        <f t="shared" si="0"/>
        <v>7</v>
      </c>
      <c r="B9" s="28" t="s">
        <v>8</v>
      </c>
      <c r="C9" s="20">
        <f>$D$8</f>
        <v>43922</v>
      </c>
      <c r="D9" s="26">
        <v>2500</v>
      </c>
      <c r="E9" s="28"/>
      <c r="F9" s="28"/>
      <c r="G9" s="28"/>
      <c r="H9" s="28"/>
      <c r="I9" s="28"/>
      <c r="J9" s="28"/>
      <c r="K9" s="28"/>
    </row>
    <row r="10" spans="1:11">
      <c r="A10" s="12">
        <f t="shared" si="0"/>
        <v>8</v>
      </c>
      <c r="B10" s="66" t="s">
        <v>83</v>
      </c>
      <c r="C10" s="66"/>
      <c r="D10" s="66"/>
      <c r="E10" s="26">
        <v>0</v>
      </c>
      <c r="F10" s="28"/>
      <c r="G10" s="28"/>
      <c r="H10" s="28"/>
      <c r="I10" s="28"/>
      <c r="J10" s="28"/>
      <c r="K10" s="28"/>
    </row>
    <row r="11" spans="1:11">
      <c r="A11" s="12">
        <f t="shared" si="0"/>
        <v>9</v>
      </c>
      <c r="B11" s="66" t="s">
        <v>82</v>
      </c>
      <c r="C11" s="66"/>
      <c r="D11" s="66"/>
      <c r="E11" s="27">
        <v>0.06</v>
      </c>
      <c r="F11" s="28"/>
      <c r="G11" s="28"/>
      <c r="H11" s="28"/>
      <c r="I11" s="28"/>
      <c r="J11" s="28"/>
      <c r="K11" s="28"/>
    </row>
    <row r="12" spans="1:11">
      <c r="A12" s="12">
        <f t="shared" si="0"/>
        <v>10</v>
      </c>
      <c r="B12" s="67" t="s">
        <v>72</v>
      </c>
      <c r="C12" s="67"/>
      <c r="D12" s="20">
        <f>$D$8</f>
        <v>43922</v>
      </c>
      <c r="E12" s="26">
        <v>0</v>
      </c>
      <c r="F12" s="28"/>
      <c r="G12" s="28"/>
      <c r="H12" s="28"/>
      <c r="I12" s="28"/>
    </row>
    <row r="13" spans="1:11" s="28" customFormat="1">
      <c r="A13" s="12"/>
      <c r="B13" s="29"/>
      <c r="C13" s="29"/>
      <c r="D13" s="20"/>
      <c r="E13" s="61"/>
      <c r="J13" s="71" t="s">
        <v>81</v>
      </c>
      <c r="K13" s="71"/>
    </row>
    <row r="14" spans="1:11" s="28" customFormat="1" ht="15" thickBot="1">
      <c r="A14" s="12" t="s">
        <v>16</v>
      </c>
      <c r="B14" s="29"/>
      <c r="C14" s="29"/>
      <c r="D14" s="20"/>
      <c r="E14" s="74" t="s">
        <v>95</v>
      </c>
      <c r="F14" s="62" t="s">
        <v>91</v>
      </c>
      <c r="G14" s="62" t="s">
        <v>92</v>
      </c>
      <c r="H14" s="39" t="s">
        <v>77</v>
      </c>
      <c r="I14" s="39" t="s">
        <v>78</v>
      </c>
      <c r="J14" s="39" t="s">
        <v>79</v>
      </c>
      <c r="K14" s="39" t="s">
        <v>80</v>
      </c>
    </row>
    <row r="15" spans="1:11" s="28" customFormat="1" ht="16" thickBot="1">
      <c r="A15" s="12">
        <v>11</v>
      </c>
      <c r="B15" s="29" t="s">
        <v>94</v>
      </c>
      <c r="C15" s="29"/>
      <c r="D15" s="20"/>
      <c r="E15" s="75">
        <v>50000</v>
      </c>
      <c r="F15" s="73">
        <v>36</v>
      </c>
      <c r="G15" s="38">
        <v>0.03</v>
      </c>
      <c r="H15" s="37">
        <f>IF(E15=0,0,IF(G15=0,E15/F15*12,(CUMPRINC(G15/12,F15,E15,1,12,0))*-1))</f>
        <v>16169.858536696544</v>
      </c>
      <c r="I15" s="37">
        <f>IF(E15=0,0,IF(G15=0,0,(CUMIPMT(G15/12,F15,E15,1,12,0))*-1))</f>
        <v>1278.8672416948557</v>
      </c>
      <c r="J15" s="37">
        <f>H15+I15</f>
        <v>17448.725778391399</v>
      </c>
      <c r="K15" s="37">
        <f>J15/12</f>
        <v>1454.0604815326167</v>
      </c>
    </row>
    <row r="16" spans="1:11" s="28" customFormat="1">
      <c r="A16" s="12">
        <f t="shared" si="0"/>
        <v>12</v>
      </c>
      <c r="B16" s="29" t="s">
        <v>93</v>
      </c>
      <c r="C16" s="29"/>
      <c r="D16" s="20"/>
      <c r="E16" s="36">
        <v>4</v>
      </c>
    </row>
    <row r="17" spans="1:11">
      <c r="A17" s="12">
        <v>13</v>
      </c>
      <c r="B17" s="66" t="s">
        <v>9</v>
      </c>
      <c r="C17" s="66"/>
      <c r="D17" s="66"/>
      <c r="E17" s="20">
        <f>$D$8</f>
        <v>43922</v>
      </c>
      <c r="F17" s="26">
        <v>0</v>
      </c>
      <c r="G17" s="28"/>
      <c r="H17" s="28"/>
      <c r="I17" s="28"/>
      <c r="J17" s="28"/>
      <c r="K17" s="28"/>
    </row>
    <row r="18" spans="1:11">
      <c r="A18" s="12">
        <v>14</v>
      </c>
      <c r="B18" s="66" t="s">
        <v>10</v>
      </c>
      <c r="C18" s="66"/>
      <c r="D18" s="66"/>
      <c r="E18" s="66"/>
      <c r="F18" s="66"/>
      <c r="G18" s="66"/>
      <c r="H18" s="66"/>
      <c r="I18" s="66"/>
      <c r="J18" s="66"/>
      <c r="K18" s="26">
        <v>1</v>
      </c>
    </row>
    <row r="19" spans="1:11">
      <c r="A19" s="12">
        <v>15</v>
      </c>
      <c r="B19" s="66" t="s">
        <v>11</v>
      </c>
      <c r="C19" s="66"/>
      <c r="D19" s="66"/>
      <c r="E19" s="27">
        <v>6.5000000000000002E-2</v>
      </c>
      <c r="F19" s="28"/>
      <c r="G19" s="28"/>
      <c r="H19" s="28"/>
      <c r="I19" s="28"/>
      <c r="J19" s="28"/>
      <c r="K19" s="28"/>
    </row>
    <row r="20" spans="1:11" ht="30.75" customHeight="1">
      <c r="A20" s="72">
        <f t="shared" si="0"/>
        <v>16</v>
      </c>
      <c r="B20" s="70" t="s">
        <v>84</v>
      </c>
      <c r="C20" s="70"/>
      <c r="D20" s="70"/>
      <c r="E20" s="70"/>
      <c r="F20" s="70"/>
      <c r="G20" s="70"/>
      <c r="H20" s="70"/>
      <c r="I20" s="70"/>
      <c r="J20" s="70"/>
      <c r="K20" s="70"/>
    </row>
    <row r="21" spans="1:11">
      <c r="A21" s="12">
        <v>17</v>
      </c>
      <c r="B21" s="66" t="s">
        <v>12</v>
      </c>
      <c r="C21" s="66"/>
      <c r="D21" s="66"/>
      <c r="E21" s="66"/>
      <c r="F21" s="66"/>
      <c r="G21" s="25" t="s">
        <v>13</v>
      </c>
    </row>
    <row r="24" spans="1:11">
      <c r="D24" s="28" t="s">
        <v>85</v>
      </c>
      <c r="E24" s="43" t="s">
        <v>86</v>
      </c>
      <c r="F24" s="43" t="s">
        <v>87</v>
      </c>
      <c r="G24" s="44" t="s">
        <v>88</v>
      </c>
      <c r="H24" s="28" t="s">
        <v>89</v>
      </c>
      <c r="I24" s="28"/>
    </row>
    <row r="25" spans="1:11">
      <c r="C25" s="45"/>
      <c r="D25" s="40">
        <v>1</v>
      </c>
      <c r="E25" s="41">
        <f>K15</f>
        <v>1454.0604815326167</v>
      </c>
      <c r="F25" s="41">
        <f>E25-G25</f>
        <v>1329.0604815326167</v>
      </c>
      <c r="G25" s="41">
        <f>E15*G15/12</f>
        <v>125</v>
      </c>
      <c r="H25" s="41">
        <f>E15-F25</f>
        <v>48670.939518467385</v>
      </c>
      <c r="I25" s="28"/>
    </row>
    <row r="26" spans="1:11">
      <c r="C26" s="45"/>
      <c r="D26" s="40">
        <v>2</v>
      </c>
      <c r="E26" s="41">
        <f>E25</f>
        <v>1454.0604815326167</v>
      </c>
      <c r="F26" s="41">
        <f>E26-G26</f>
        <v>1332.3831327364483</v>
      </c>
      <c r="G26" s="41">
        <f>H25*$G$15/12</f>
        <v>121.67734879616846</v>
      </c>
      <c r="H26" s="41">
        <f>H25-F26</f>
        <v>47338.556385730939</v>
      </c>
      <c r="I26" s="28"/>
    </row>
    <row r="27" spans="1:11">
      <c r="C27" s="45"/>
      <c r="D27" s="40">
        <v>3</v>
      </c>
      <c r="E27" s="41">
        <f t="shared" ref="E27:E36" si="1">E26</f>
        <v>1454.0604815326167</v>
      </c>
      <c r="F27" s="41">
        <f t="shared" ref="F27:F36" si="2">E27-G27</f>
        <v>1335.7140905682893</v>
      </c>
      <c r="G27" s="41">
        <f t="shared" ref="G27:G36" si="3">H26*$G$15/12</f>
        <v>118.34639096432734</v>
      </c>
      <c r="H27" s="41">
        <f t="shared" ref="H27:H36" si="4">H26-F27</f>
        <v>46002.842295162649</v>
      </c>
      <c r="I27" s="28"/>
    </row>
    <row r="28" spans="1:11">
      <c r="D28" s="40">
        <v>4</v>
      </c>
      <c r="E28" s="41">
        <f t="shared" si="1"/>
        <v>1454.0604815326167</v>
      </c>
      <c r="F28" s="41">
        <f t="shared" si="2"/>
        <v>1339.0533757947101</v>
      </c>
      <c r="G28" s="41">
        <f t="shared" si="3"/>
        <v>115.00710573790661</v>
      </c>
      <c r="H28" s="41">
        <f t="shared" si="4"/>
        <v>44663.788919367937</v>
      </c>
      <c r="I28" s="28"/>
    </row>
    <row r="29" spans="1:11">
      <c r="D29" s="40">
        <v>5</v>
      </c>
      <c r="E29" s="41">
        <f t="shared" si="1"/>
        <v>1454.0604815326167</v>
      </c>
      <c r="F29" s="41">
        <f t="shared" si="2"/>
        <v>1342.4010092341969</v>
      </c>
      <c r="G29" s="41">
        <f t="shared" si="3"/>
        <v>111.65947229841983</v>
      </c>
      <c r="H29" s="41">
        <f t="shared" si="4"/>
        <v>43321.387910133737</v>
      </c>
      <c r="I29" s="28"/>
    </row>
    <row r="30" spans="1:11">
      <c r="D30" s="40">
        <v>6</v>
      </c>
      <c r="E30" s="41">
        <f t="shared" si="1"/>
        <v>1454.0604815326167</v>
      </c>
      <c r="F30" s="41">
        <f t="shared" si="2"/>
        <v>1345.7570117572823</v>
      </c>
      <c r="G30" s="41">
        <f t="shared" si="3"/>
        <v>108.30346977533434</v>
      </c>
      <c r="H30" s="41">
        <f t="shared" si="4"/>
        <v>41975.630898376454</v>
      </c>
      <c r="I30" s="28"/>
    </row>
    <row r="31" spans="1:11">
      <c r="D31" s="40">
        <v>7</v>
      </c>
      <c r="E31" s="41">
        <f t="shared" si="1"/>
        <v>1454.0604815326167</v>
      </c>
      <c r="F31" s="41">
        <f t="shared" si="2"/>
        <v>1349.1214042866754</v>
      </c>
      <c r="G31" s="41">
        <f t="shared" si="3"/>
        <v>104.93907724594114</v>
      </c>
      <c r="H31" s="41">
        <f t="shared" si="4"/>
        <v>40626.509494089776</v>
      </c>
      <c r="I31" s="28"/>
    </row>
    <row r="32" spans="1:11">
      <c r="D32" s="40">
        <v>8</v>
      </c>
      <c r="E32" s="41">
        <f t="shared" si="1"/>
        <v>1454.0604815326167</v>
      </c>
      <c r="F32" s="41">
        <f t="shared" si="2"/>
        <v>1352.4942077973922</v>
      </c>
      <c r="G32" s="41">
        <f t="shared" si="3"/>
        <v>101.56627373522444</v>
      </c>
      <c r="H32" s="41">
        <f t="shared" si="4"/>
        <v>39274.015286292386</v>
      </c>
      <c r="I32" s="28"/>
    </row>
    <row r="33" spans="4:9">
      <c r="D33" s="40">
        <v>9</v>
      </c>
      <c r="E33" s="41">
        <f t="shared" si="1"/>
        <v>1454.0604815326167</v>
      </c>
      <c r="F33" s="41">
        <f t="shared" si="2"/>
        <v>1355.8754433168856</v>
      </c>
      <c r="G33" s="41">
        <f t="shared" si="3"/>
        <v>98.18503821573097</v>
      </c>
      <c r="H33" s="41">
        <f t="shared" si="4"/>
        <v>37918.139842975499</v>
      </c>
      <c r="I33" s="28"/>
    </row>
    <row r="34" spans="4:9">
      <c r="D34" s="40">
        <v>10</v>
      </c>
      <c r="E34" s="41">
        <f t="shared" si="1"/>
        <v>1454.0604815326167</v>
      </c>
      <c r="F34" s="41">
        <f t="shared" si="2"/>
        <v>1359.2651319251779</v>
      </c>
      <c r="G34" s="41">
        <f t="shared" si="3"/>
        <v>94.795349607438752</v>
      </c>
      <c r="H34" s="41">
        <f t="shared" si="4"/>
        <v>36558.874711050325</v>
      </c>
      <c r="I34" s="28"/>
    </row>
    <row r="35" spans="4:9">
      <c r="D35" s="40">
        <v>11</v>
      </c>
      <c r="E35" s="41">
        <f t="shared" si="1"/>
        <v>1454.0604815326167</v>
      </c>
      <c r="F35" s="41">
        <f t="shared" si="2"/>
        <v>1362.6632947549908</v>
      </c>
      <c r="G35" s="41">
        <f t="shared" si="3"/>
        <v>91.397186777625805</v>
      </c>
      <c r="H35" s="41">
        <f t="shared" si="4"/>
        <v>35196.211416295337</v>
      </c>
      <c r="I35" s="28"/>
    </row>
    <row r="36" spans="4:9">
      <c r="D36" s="40">
        <v>12</v>
      </c>
      <c r="E36" s="41">
        <f t="shared" si="1"/>
        <v>1454.0604815326167</v>
      </c>
      <c r="F36" s="41">
        <f t="shared" si="2"/>
        <v>1366.0699529918784</v>
      </c>
      <c r="G36" s="41">
        <f t="shared" si="3"/>
        <v>87.990528540738339</v>
      </c>
      <c r="H36" s="41">
        <f t="shared" si="4"/>
        <v>33830.141463303458</v>
      </c>
      <c r="I36" s="28"/>
    </row>
    <row r="37" spans="4:9">
      <c r="D37" s="28"/>
      <c r="E37" s="42"/>
      <c r="F37" s="42"/>
      <c r="G37" s="42"/>
      <c r="H37" s="28"/>
      <c r="I37" s="28"/>
    </row>
  </sheetData>
  <sheetProtection formatColumns="0"/>
  <mergeCells count="16">
    <mergeCell ref="B21:F21"/>
    <mergeCell ref="C7:D7"/>
    <mergeCell ref="B12:C12"/>
    <mergeCell ref="B18:J18"/>
    <mergeCell ref="B10:D10"/>
    <mergeCell ref="B19:D19"/>
    <mergeCell ref="B20:K20"/>
    <mergeCell ref="B11:D11"/>
    <mergeCell ref="B17:D17"/>
    <mergeCell ref="J13:K13"/>
    <mergeCell ref="B3:K3"/>
    <mergeCell ref="B4:K4"/>
    <mergeCell ref="B5:K5"/>
    <mergeCell ref="B6:K6"/>
    <mergeCell ref="B8:C8"/>
    <mergeCell ref="D8:E8"/>
  </mergeCells>
  <dataValidations count="3">
    <dataValidation type="whole" allowBlank="1" showInputMessage="1" showErrorMessage="1" error="Entre 3 et 9 mois inclusivement_x000a_" sqref="E16" xr:uid="{A19E18C4-2677-4438-BF0F-B78125922700}">
      <formula1>3</formula1>
      <formula2>9</formula2>
    </dataValidation>
    <dataValidation allowBlank="1" showInputMessage="1" showErrorMessage="1" error="Entre 3 et 9_x000a_ mois inclusivement_x000a_" sqref="E11" xr:uid="{5CDBA665-34D6-48AB-9B55-4842EAF7C730}"/>
    <dataValidation type="whole" allowBlank="1" showInputMessage="1" showErrorMessage="1" error="Entre 3 et 9 mois inclusivement_x000a_" sqref="F15" xr:uid="{4F717969-DFF9-48E6-B0EC-16DF477A57BA}">
      <formula1>12</formula1>
      <formula2>36</formula2>
    </dataValidation>
  </dataValidations>
  <hyperlinks>
    <hyperlink ref="G21" r:id="rId1" xr:uid="{00000000-0004-0000-0000-000000000000}"/>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zoomScale="70" zoomScaleNormal="70" workbookViewId="0">
      <pane xSplit="2" ySplit="5" topLeftCell="C21" activePane="bottomRight" state="frozen"/>
      <selection pane="topRight" activeCell="C1" sqref="C1"/>
      <selection pane="bottomLeft" activeCell="A6" sqref="A6"/>
      <selection pane="bottomRight" activeCell="A62" sqref="A62"/>
    </sheetView>
  </sheetViews>
  <sheetFormatPr baseColWidth="10" defaultColWidth="11.36328125" defaultRowHeight="14.5"/>
  <cols>
    <col min="1" max="1" width="46" customWidth="1"/>
    <col min="2" max="2" width="13" customWidth="1"/>
    <col min="3" max="15" width="12.6328125" customWidth="1"/>
    <col min="17" max="17" width="14.81640625" customWidth="1"/>
    <col min="18" max="18" width="13.08984375" bestFit="1" customWidth="1"/>
  </cols>
  <sheetData>
    <row r="1" spans="1:19" ht="18">
      <c r="A1" s="1" t="s">
        <v>14</v>
      </c>
      <c r="B1" s="2"/>
      <c r="C1" s="2"/>
      <c r="D1" s="2"/>
      <c r="E1" s="2"/>
      <c r="F1" s="3" t="s">
        <v>15</v>
      </c>
      <c r="G1" s="3"/>
      <c r="H1" s="3"/>
      <c r="I1" s="3"/>
      <c r="J1" s="2"/>
      <c r="K1" s="2"/>
      <c r="L1" s="2"/>
      <c r="M1" s="2"/>
      <c r="N1" s="2"/>
      <c r="O1" s="2" t="s">
        <v>16</v>
      </c>
      <c r="P1" s="28"/>
      <c r="Q1" s="13" t="s">
        <v>17</v>
      </c>
      <c r="R1" s="28"/>
      <c r="S1" s="28"/>
    </row>
    <row r="2" spans="1:19" ht="15.5">
      <c r="A2" s="3" t="str">
        <f>Instructions!C7</f>
        <v>Nom de l'entreprise</v>
      </c>
      <c r="B2" s="2"/>
      <c r="C2" s="2"/>
      <c r="D2" s="2"/>
      <c r="E2" s="2"/>
      <c r="F2" s="2"/>
      <c r="G2" s="2"/>
      <c r="H2" s="2"/>
      <c r="I2" s="2"/>
      <c r="J2" s="2"/>
      <c r="K2" s="2"/>
      <c r="L2" s="2"/>
      <c r="M2" s="2"/>
      <c r="N2" s="2"/>
      <c r="O2" s="2"/>
      <c r="P2" s="28"/>
      <c r="Q2" s="14" t="s">
        <v>18</v>
      </c>
      <c r="R2" s="22">
        <f>Instructions!E12</f>
        <v>0</v>
      </c>
      <c r="S2" s="28"/>
    </row>
    <row r="3" spans="1:19" ht="15.5">
      <c r="A3" s="8" t="s">
        <v>19</v>
      </c>
      <c r="B3" s="2"/>
      <c r="C3" s="59">
        <f>C4-Instructions!$E$16+1</f>
        <v>-2</v>
      </c>
      <c r="D3" s="59">
        <f>D4-Instructions!$E$16+1</f>
        <v>-1</v>
      </c>
      <c r="E3" s="59">
        <f>E4-Instructions!$E$16+1</f>
        <v>0</v>
      </c>
      <c r="F3" s="59">
        <f>F4-Instructions!$E$16+1</f>
        <v>1</v>
      </c>
      <c r="G3" s="59">
        <f>G4-Instructions!$E$16+1</f>
        <v>2</v>
      </c>
      <c r="H3" s="59">
        <f>H4-Instructions!$E$16+1</f>
        <v>3</v>
      </c>
      <c r="I3" s="59">
        <f>I4-Instructions!$E$16+1</f>
        <v>4</v>
      </c>
      <c r="J3" s="59">
        <f>J4-Instructions!$E$16+1</f>
        <v>5</v>
      </c>
      <c r="K3" s="59">
        <f>K4-Instructions!$E$16+1</f>
        <v>6</v>
      </c>
      <c r="L3" s="59">
        <f>L4-Instructions!$E$16+1</f>
        <v>7</v>
      </c>
      <c r="M3" s="59">
        <f>M4-Instructions!$E$16+1</f>
        <v>8</v>
      </c>
      <c r="N3" s="59">
        <f>N4-Instructions!$E$16+1</f>
        <v>9</v>
      </c>
      <c r="O3" s="4">
        <v>52</v>
      </c>
      <c r="P3" s="28"/>
      <c r="Q3" s="14" t="s">
        <v>20</v>
      </c>
      <c r="R3" s="23">
        <v>0.03</v>
      </c>
      <c r="S3" s="16">
        <f>R3/12</f>
        <v>2.5000000000000001E-3</v>
      </c>
    </row>
    <row r="4" spans="1:19">
      <c r="A4" s="19">
        <f>Instructions!D8</f>
        <v>43922</v>
      </c>
      <c r="B4" s="5"/>
      <c r="C4" s="6">
        <v>1</v>
      </c>
      <c r="D4" s="6">
        <f>C4+1</f>
        <v>2</v>
      </c>
      <c r="E4" s="6">
        <f t="shared" ref="E4:N4" si="0">D4+1</f>
        <v>3</v>
      </c>
      <c r="F4" s="6">
        <f t="shared" si="0"/>
        <v>4</v>
      </c>
      <c r="G4" s="6">
        <f t="shared" si="0"/>
        <v>5</v>
      </c>
      <c r="H4" s="6">
        <f t="shared" si="0"/>
        <v>6</v>
      </c>
      <c r="I4" s="6">
        <f t="shared" si="0"/>
        <v>7</v>
      </c>
      <c r="J4" s="6">
        <f t="shared" si="0"/>
        <v>8</v>
      </c>
      <c r="K4" s="6">
        <f t="shared" si="0"/>
        <v>9</v>
      </c>
      <c r="L4" s="6">
        <f t="shared" si="0"/>
        <v>10</v>
      </c>
      <c r="M4" s="6">
        <f t="shared" si="0"/>
        <v>11</v>
      </c>
      <c r="N4" s="6">
        <f t="shared" si="0"/>
        <v>12</v>
      </c>
      <c r="O4" s="5"/>
      <c r="P4" s="28"/>
      <c r="Q4" s="14" t="s">
        <v>21</v>
      </c>
      <c r="R4" s="15">
        <f>Instructions!E10</f>
        <v>0</v>
      </c>
      <c r="S4" s="28"/>
    </row>
    <row r="5" spans="1:19" ht="15.5">
      <c r="A5" s="63">
        <f>A4+364</f>
        <v>44286</v>
      </c>
      <c r="B5" s="64" t="s">
        <v>22</v>
      </c>
      <c r="C5" s="65">
        <f>A4</f>
        <v>43922</v>
      </c>
      <c r="D5" s="65">
        <f>C5+31</f>
        <v>43953</v>
      </c>
      <c r="E5" s="65">
        <f t="shared" ref="E5:N5" si="1">D5+31</f>
        <v>43984</v>
      </c>
      <c r="F5" s="65">
        <f t="shared" si="1"/>
        <v>44015</v>
      </c>
      <c r="G5" s="65">
        <f t="shared" si="1"/>
        <v>44046</v>
      </c>
      <c r="H5" s="65">
        <f t="shared" si="1"/>
        <v>44077</v>
      </c>
      <c r="I5" s="65">
        <f t="shared" si="1"/>
        <v>44108</v>
      </c>
      <c r="J5" s="65">
        <f t="shared" si="1"/>
        <v>44139</v>
      </c>
      <c r="K5" s="65">
        <f t="shared" si="1"/>
        <v>44170</v>
      </c>
      <c r="L5" s="65">
        <f t="shared" si="1"/>
        <v>44201</v>
      </c>
      <c r="M5" s="65">
        <f t="shared" si="1"/>
        <v>44232</v>
      </c>
      <c r="N5" s="65">
        <f t="shared" si="1"/>
        <v>44263</v>
      </c>
      <c r="O5" s="64" t="s">
        <v>22</v>
      </c>
      <c r="P5" s="28"/>
      <c r="Q5" s="28"/>
      <c r="R5" s="28"/>
      <c r="S5" s="16">
        <f>R3/12</f>
        <v>2.5000000000000001E-3</v>
      </c>
    </row>
    <row r="6" spans="1:19" ht="18">
      <c r="A6" s="7"/>
      <c r="B6" s="2"/>
      <c r="C6" s="2"/>
      <c r="D6" s="2"/>
      <c r="E6" s="2"/>
      <c r="F6" s="2"/>
      <c r="G6" s="2"/>
      <c r="H6" s="2"/>
      <c r="I6" s="2"/>
      <c r="J6" s="2"/>
      <c r="K6" s="2"/>
      <c r="L6" s="2"/>
      <c r="M6" s="2"/>
      <c r="N6" s="2"/>
      <c r="O6" s="2"/>
      <c r="P6" s="28"/>
      <c r="Q6" s="28"/>
      <c r="R6" s="28"/>
      <c r="S6" s="28"/>
    </row>
    <row r="7" spans="1:19" ht="15.5">
      <c r="A7" s="46" t="s">
        <v>23</v>
      </c>
      <c r="B7" s="47">
        <f>O7</f>
        <v>0</v>
      </c>
      <c r="C7" s="48">
        <v>0</v>
      </c>
      <c r="D7" s="48">
        <v>0</v>
      </c>
      <c r="E7" s="48">
        <v>0</v>
      </c>
      <c r="F7" s="48">
        <v>0</v>
      </c>
      <c r="G7" s="48">
        <v>0</v>
      </c>
      <c r="H7" s="48">
        <v>0</v>
      </c>
      <c r="I7" s="48">
        <v>0</v>
      </c>
      <c r="J7" s="48">
        <v>0</v>
      </c>
      <c r="K7" s="48">
        <v>0</v>
      </c>
      <c r="L7" s="48">
        <v>0</v>
      </c>
      <c r="M7" s="48">
        <v>0</v>
      </c>
      <c r="N7" s="48">
        <v>0</v>
      </c>
      <c r="O7" s="47">
        <f>SUM(C7:N7)</f>
        <v>0</v>
      </c>
      <c r="P7" s="28"/>
      <c r="Q7" s="28"/>
      <c r="R7" s="28"/>
      <c r="S7" s="28"/>
    </row>
    <row r="8" spans="1:19" ht="15.5">
      <c r="A8" s="49" t="s">
        <v>24</v>
      </c>
      <c r="B8" s="47">
        <f t="shared" ref="B8:B11" si="2">O8</f>
        <v>0</v>
      </c>
      <c r="C8" s="48">
        <v>0</v>
      </c>
      <c r="D8" s="48">
        <v>0</v>
      </c>
      <c r="E8" s="48">
        <v>0</v>
      </c>
      <c r="F8" s="48">
        <v>0</v>
      </c>
      <c r="G8" s="48">
        <v>0</v>
      </c>
      <c r="H8" s="48">
        <v>0</v>
      </c>
      <c r="I8" s="48">
        <v>0</v>
      </c>
      <c r="J8" s="48">
        <v>0</v>
      </c>
      <c r="K8" s="48">
        <v>0</v>
      </c>
      <c r="L8" s="48">
        <v>0</v>
      </c>
      <c r="M8" s="48">
        <v>0</v>
      </c>
      <c r="N8" s="48">
        <v>0</v>
      </c>
      <c r="O8" s="47">
        <f t="shared" ref="O8:O11" si="3">SUM(C8:N8)</f>
        <v>0</v>
      </c>
      <c r="P8" s="28"/>
      <c r="Q8" s="14"/>
      <c r="R8" s="17"/>
      <c r="S8" s="28"/>
    </row>
    <row r="9" spans="1:19" ht="15.5">
      <c r="A9" s="50" t="s">
        <v>25</v>
      </c>
      <c r="B9" s="47">
        <f t="shared" si="2"/>
        <v>0</v>
      </c>
      <c r="C9" s="48">
        <v>0</v>
      </c>
      <c r="D9" s="48">
        <v>0</v>
      </c>
      <c r="E9" s="48">
        <v>0</v>
      </c>
      <c r="F9" s="48">
        <v>0</v>
      </c>
      <c r="G9" s="48">
        <v>0</v>
      </c>
      <c r="H9" s="48">
        <v>0</v>
      </c>
      <c r="I9" s="48">
        <v>0</v>
      </c>
      <c r="J9" s="48">
        <v>0</v>
      </c>
      <c r="K9" s="48">
        <v>0</v>
      </c>
      <c r="L9" s="48">
        <v>0</v>
      </c>
      <c r="M9" s="48">
        <v>0</v>
      </c>
      <c r="N9" s="48">
        <v>0</v>
      </c>
      <c r="O9" s="47">
        <f t="shared" si="3"/>
        <v>0</v>
      </c>
      <c r="P9" s="28"/>
      <c r="Q9" s="28"/>
      <c r="R9" s="28"/>
      <c r="S9" s="28"/>
    </row>
    <row r="10" spans="1:19" ht="15.5">
      <c r="A10" s="49" t="s">
        <v>26</v>
      </c>
      <c r="B10" s="47">
        <f t="shared" si="2"/>
        <v>0</v>
      </c>
      <c r="C10" s="48">
        <v>0</v>
      </c>
      <c r="D10" s="48">
        <v>0</v>
      </c>
      <c r="E10" s="48">
        <v>0</v>
      </c>
      <c r="F10" s="48">
        <v>0</v>
      </c>
      <c r="G10" s="48">
        <v>0</v>
      </c>
      <c r="H10" s="48">
        <v>0</v>
      </c>
      <c r="I10" s="48">
        <v>0</v>
      </c>
      <c r="J10" s="48">
        <v>0</v>
      </c>
      <c r="K10" s="48">
        <v>0</v>
      </c>
      <c r="L10" s="48">
        <v>0</v>
      </c>
      <c r="M10" s="48">
        <v>0</v>
      </c>
      <c r="N10" s="48">
        <v>0</v>
      </c>
      <c r="O10" s="47">
        <f t="shared" si="3"/>
        <v>0</v>
      </c>
      <c r="P10" s="28"/>
      <c r="Q10" s="28"/>
      <c r="R10" s="28"/>
      <c r="S10" s="28"/>
    </row>
    <row r="11" spans="1:19" ht="15.5">
      <c r="A11" s="49" t="s">
        <v>27</v>
      </c>
      <c r="B11" s="47">
        <f t="shared" si="2"/>
        <v>0</v>
      </c>
      <c r="C11" s="48">
        <v>0</v>
      </c>
      <c r="D11" s="48">
        <v>0</v>
      </c>
      <c r="E11" s="48">
        <v>0</v>
      </c>
      <c r="F11" s="48">
        <v>0</v>
      </c>
      <c r="G11" s="48">
        <v>0</v>
      </c>
      <c r="H11" s="48">
        <v>0</v>
      </c>
      <c r="I11" s="48">
        <v>0</v>
      </c>
      <c r="J11" s="48">
        <v>0</v>
      </c>
      <c r="K11" s="48">
        <v>0</v>
      </c>
      <c r="L11" s="48">
        <v>0</v>
      </c>
      <c r="M11" s="48">
        <v>0</v>
      </c>
      <c r="N11" s="48">
        <v>0</v>
      </c>
      <c r="O11" s="47">
        <f t="shared" si="3"/>
        <v>0</v>
      </c>
      <c r="P11" s="28"/>
      <c r="Q11" s="28"/>
      <c r="R11" s="28"/>
      <c r="S11" s="28"/>
    </row>
    <row r="12" spans="1:19" ht="15.5">
      <c r="A12" s="9" t="s">
        <v>28</v>
      </c>
      <c r="B12" s="10" t="s">
        <v>28</v>
      </c>
      <c r="C12" s="10" t="s">
        <v>28</v>
      </c>
      <c r="D12" s="10" t="s">
        <v>28</v>
      </c>
      <c r="E12" s="10" t="s">
        <v>28</v>
      </c>
      <c r="F12" s="10" t="s">
        <v>28</v>
      </c>
      <c r="G12" s="10" t="s">
        <v>28</v>
      </c>
      <c r="H12" s="10" t="s">
        <v>28</v>
      </c>
      <c r="I12" s="10" t="s">
        <v>28</v>
      </c>
      <c r="J12" s="10" t="s">
        <v>28</v>
      </c>
      <c r="K12" s="10" t="s">
        <v>28</v>
      </c>
      <c r="L12" s="10" t="s">
        <v>28</v>
      </c>
      <c r="M12" s="10" t="s">
        <v>28</v>
      </c>
      <c r="N12" s="10" t="s">
        <v>28</v>
      </c>
      <c r="O12" s="10" t="s">
        <v>28</v>
      </c>
      <c r="P12" s="28"/>
      <c r="Q12" s="28"/>
      <c r="R12" s="28"/>
      <c r="S12" s="28"/>
    </row>
    <row r="13" spans="1:19" s="12" customFormat="1" ht="15.5">
      <c r="A13" s="3" t="s">
        <v>29</v>
      </c>
      <c r="B13" s="33">
        <f t="shared" ref="B13:O13" si="4">SUM(B7:B11)</f>
        <v>0</v>
      </c>
      <c r="C13" s="11">
        <f t="shared" si="4"/>
        <v>0</v>
      </c>
      <c r="D13" s="11">
        <f>SUM(D7:D11)</f>
        <v>0</v>
      </c>
      <c r="E13" s="11">
        <f t="shared" si="4"/>
        <v>0</v>
      </c>
      <c r="F13" s="11">
        <f t="shared" si="4"/>
        <v>0</v>
      </c>
      <c r="G13" s="11">
        <f t="shared" si="4"/>
        <v>0</v>
      </c>
      <c r="H13" s="11">
        <f t="shared" si="4"/>
        <v>0</v>
      </c>
      <c r="I13" s="11">
        <f t="shared" si="4"/>
        <v>0</v>
      </c>
      <c r="J13" s="11">
        <f t="shared" si="4"/>
        <v>0</v>
      </c>
      <c r="K13" s="11">
        <f t="shared" si="4"/>
        <v>0</v>
      </c>
      <c r="L13" s="11">
        <f t="shared" si="4"/>
        <v>0</v>
      </c>
      <c r="M13" s="11">
        <f t="shared" si="4"/>
        <v>0</v>
      </c>
      <c r="N13" s="11">
        <f t="shared" si="4"/>
        <v>0</v>
      </c>
      <c r="O13" s="33">
        <f t="shared" si="4"/>
        <v>0</v>
      </c>
    </row>
    <row r="14" spans="1:19" ht="15.5">
      <c r="A14" s="9" t="s">
        <v>28</v>
      </c>
      <c r="B14" s="10" t="s">
        <v>28</v>
      </c>
      <c r="C14" s="10" t="s">
        <v>28</v>
      </c>
      <c r="D14" s="10" t="s">
        <v>28</v>
      </c>
      <c r="E14" s="10" t="s">
        <v>28</v>
      </c>
      <c r="F14" s="10" t="s">
        <v>28</v>
      </c>
      <c r="G14" s="10" t="s">
        <v>28</v>
      </c>
      <c r="H14" s="10" t="s">
        <v>28</v>
      </c>
      <c r="I14" s="10" t="s">
        <v>28</v>
      </c>
      <c r="J14" s="10" t="s">
        <v>28</v>
      </c>
      <c r="K14" s="10" t="s">
        <v>28</v>
      </c>
      <c r="L14" s="10" t="s">
        <v>28</v>
      </c>
      <c r="M14" s="10" t="s">
        <v>28</v>
      </c>
      <c r="N14" s="10" t="s">
        <v>28</v>
      </c>
      <c r="O14" s="10" t="s">
        <v>28</v>
      </c>
      <c r="P14" s="28"/>
      <c r="Q14" s="28"/>
      <c r="R14" s="28"/>
      <c r="S14" s="28"/>
    </row>
    <row r="15" spans="1:19" ht="15.5">
      <c r="A15" s="46" t="s">
        <v>30</v>
      </c>
      <c r="B15" s="47">
        <f>O15</f>
        <v>0</v>
      </c>
      <c r="C15" s="48">
        <v>0</v>
      </c>
      <c r="D15" s="48">
        <v>0</v>
      </c>
      <c r="E15" s="48">
        <v>0</v>
      </c>
      <c r="F15" s="48">
        <v>0</v>
      </c>
      <c r="G15" s="48">
        <v>0</v>
      </c>
      <c r="H15" s="48">
        <v>0</v>
      </c>
      <c r="I15" s="48">
        <v>0</v>
      </c>
      <c r="J15" s="48">
        <v>0</v>
      </c>
      <c r="K15" s="48">
        <v>0</v>
      </c>
      <c r="L15" s="48">
        <v>0</v>
      </c>
      <c r="M15" s="48">
        <v>0</v>
      </c>
      <c r="N15" s="48">
        <v>0</v>
      </c>
      <c r="O15" s="47">
        <f>SUM(C15:N15)</f>
        <v>0</v>
      </c>
      <c r="P15" s="28"/>
      <c r="Q15" s="28"/>
      <c r="R15" s="28"/>
      <c r="S15" s="28"/>
    </row>
    <row r="16" spans="1:19" ht="15.5">
      <c r="A16" s="46" t="s">
        <v>31</v>
      </c>
      <c r="B16" s="47">
        <f t="shared" ref="B16:B53" si="5">O16</f>
        <v>30000</v>
      </c>
      <c r="C16" s="48">
        <v>2500</v>
      </c>
      <c r="D16" s="48">
        <v>2500</v>
      </c>
      <c r="E16" s="48">
        <v>2500</v>
      </c>
      <c r="F16" s="48">
        <v>2500</v>
      </c>
      <c r="G16" s="48">
        <v>2500</v>
      </c>
      <c r="H16" s="48">
        <v>2500</v>
      </c>
      <c r="I16" s="48">
        <v>2500</v>
      </c>
      <c r="J16" s="48">
        <v>2500</v>
      </c>
      <c r="K16" s="48">
        <v>2500</v>
      </c>
      <c r="L16" s="48">
        <v>2500</v>
      </c>
      <c r="M16" s="48">
        <v>2500</v>
      </c>
      <c r="N16" s="48">
        <v>2500</v>
      </c>
      <c r="O16" s="47">
        <f t="shared" ref="O16:O53" si="6">SUM(C16:N16)</f>
        <v>30000</v>
      </c>
      <c r="P16" s="28"/>
      <c r="Q16" s="28"/>
      <c r="R16" s="28"/>
      <c r="S16" s="28"/>
    </row>
    <row r="17" spans="1:15" ht="15.5">
      <c r="A17" s="46" t="s">
        <v>32</v>
      </c>
      <c r="B17" s="47">
        <f t="shared" si="5"/>
        <v>4500</v>
      </c>
      <c r="C17" s="48">
        <f>C16*15%</f>
        <v>375</v>
      </c>
      <c r="D17" s="48">
        <f t="shared" ref="D17:N17" si="7">D16*15%</f>
        <v>375</v>
      </c>
      <c r="E17" s="48">
        <f t="shared" si="7"/>
        <v>375</v>
      </c>
      <c r="F17" s="48">
        <f t="shared" si="7"/>
        <v>375</v>
      </c>
      <c r="G17" s="48">
        <f t="shared" si="7"/>
        <v>375</v>
      </c>
      <c r="H17" s="48">
        <f t="shared" si="7"/>
        <v>375</v>
      </c>
      <c r="I17" s="48">
        <f t="shared" si="7"/>
        <v>375</v>
      </c>
      <c r="J17" s="48">
        <f t="shared" si="7"/>
        <v>375</v>
      </c>
      <c r="K17" s="48">
        <f t="shared" si="7"/>
        <v>375</v>
      </c>
      <c r="L17" s="48">
        <f t="shared" si="7"/>
        <v>375</v>
      </c>
      <c r="M17" s="48">
        <f t="shared" si="7"/>
        <v>375</v>
      </c>
      <c r="N17" s="48">
        <f t="shared" si="7"/>
        <v>375</v>
      </c>
      <c r="O17" s="47">
        <f t="shared" si="6"/>
        <v>4500</v>
      </c>
    </row>
    <row r="18" spans="1:15" ht="15.5">
      <c r="A18" s="46" t="s">
        <v>33</v>
      </c>
      <c r="B18" s="47">
        <f t="shared" si="5"/>
        <v>0</v>
      </c>
      <c r="C18" s="48">
        <v>0</v>
      </c>
      <c r="D18" s="48">
        <v>0</v>
      </c>
      <c r="E18" s="48">
        <v>0</v>
      </c>
      <c r="F18" s="48">
        <v>0</v>
      </c>
      <c r="G18" s="48">
        <v>0</v>
      </c>
      <c r="H18" s="48">
        <v>0</v>
      </c>
      <c r="I18" s="48">
        <v>0</v>
      </c>
      <c r="J18" s="48">
        <v>0</v>
      </c>
      <c r="K18" s="48">
        <v>0</v>
      </c>
      <c r="L18" s="48">
        <v>0</v>
      </c>
      <c r="M18" s="48">
        <v>0</v>
      </c>
      <c r="N18" s="48">
        <v>0</v>
      </c>
      <c r="O18" s="47">
        <f t="shared" si="6"/>
        <v>0</v>
      </c>
    </row>
    <row r="19" spans="1:15" ht="15.5">
      <c r="A19" s="51" t="s">
        <v>34</v>
      </c>
      <c r="B19" s="47">
        <f t="shared" si="5"/>
        <v>0</v>
      </c>
      <c r="C19" s="48">
        <v>0</v>
      </c>
      <c r="D19" s="48">
        <v>0</v>
      </c>
      <c r="E19" s="48">
        <v>0</v>
      </c>
      <c r="F19" s="48">
        <v>0</v>
      </c>
      <c r="G19" s="48">
        <v>0</v>
      </c>
      <c r="H19" s="48">
        <v>0</v>
      </c>
      <c r="I19" s="48">
        <v>0</v>
      </c>
      <c r="J19" s="48">
        <v>0</v>
      </c>
      <c r="K19" s="48">
        <v>0</v>
      </c>
      <c r="L19" s="48">
        <v>0</v>
      </c>
      <c r="M19" s="48">
        <v>0</v>
      </c>
      <c r="N19" s="48">
        <v>0</v>
      </c>
      <c r="O19" s="47">
        <f t="shared" si="6"/>
        <v>0</v>
      </c>
    </row>
    <row r="20" spans="1:15" ht="15.5">
      <c r="A20" s="49" t="s">
        <v>35</v>
      </c>
      <c r="B20" s="47">
        <f t="shared" si="5"/>
        <v>0</v>
      </c>
      <c r="C20" s="48">
        <v>0</v>
      </c>
      <c r="D20" s="48">
        <v>0</v>
      </c>
      <c r="E20" s="48">
        <v>0</v>
      </c>
      <c r="F20" s="48">
        <v>0</v>
      </c>
      <c r="G20" s="48">
        <v>0</v>
      </c>
      <c r="H20" s="48">
        <v>0</v>
      </c>
      <c r="I20" s="48">
        <v>0</v>
      </c>
      <c r="J20" s="48">
        <v>0</v>
      </c>
      <c r="K20" s="48">
        <v>0</v>
      </c>
      <c r="L20" s="48">
        <v>0</v>
      </c>
      <c r="M20" s="48">
        <v>0</v>
      </c>
      <c r="N20" s="48">
        <v>0</v>
      </c>
      <c r="O20" s="47">
        <f t="shared" si="6"/>
        <v>0</v>
      </c>
    </row>
    <row r="21" spans="1:15" ht="15.5">
      <c r="A21" s="49" t="s">
        <v>36</v>
      </c>
      <c r="B21" s="47">
        <f t="shared" si="5"/>
        <v>0</v>
      </c>
      <c r="C21" s="48">
        <v>0</v>
      </c>
      <c r="D21" s="48">
        <v>0</v>
      </c>
      <c r="E21" s="48">
        <v>0</v>
      </c>
      <c r="F21" s="48">
        <v>0</v>
      </c>
      <c r="G21" s="48">
        <v>0</v>
      </c>
      <c r="H21" s="48">
        <v>0</v>
      </c>
      <c r="I21" s="48">
        <v>0</v>
      </c>
      <c r="J21" s="48">
        <v>0</v>
      </c>
      <c r="K21" s="48">
        <v>0</v>
      </c>
      <c r="L21" s="48">
        <v>0</v>
      </c>
      <c r="M21" s="48">
        <v>0</v>
      </c>
      <c r="N21" s="48">
        <v>0</v>
      </c>
      <c r="O21" s="47">
        <f t="shared" si="6"/>
        <v>0</v>
      </c>
    </row>
    <row r="22" spans="1:15" ht="15.5">
      <c r="A22" s="49" t="s">
        <v>37</v>
      </c>
      <c r="B22" s="47">
        <f t="shared" si="5"/>
        <v>0</v>
      </c>
      <c r="C22" s="48">
        <v>0</v>
      </c>
      <c r="D22" s="48">
        <v>0</v>
      </c>
      <c r="E22" s="48">
        <v>0</v>
      </c>
      <c r="F22" s="48">
        <v>0</v>
      </c>
      <c r="G22" s="48">
        <v>0</v>
      </c>
      <c r="H22" s="48">
        <v>0</v>
      </c>
      <c r="I22" s="48">
        <v>0</v>
      </c>
      <c r="J22" s="48">
        <v>0</v>
      </c>
      <c r="K22" s="48">
        <v>0</v>
      </c>
      <c r="L22" s="48">
        <v>0</v>
      </c>
      <c r="M22" s="48">
        <v>0</v>
      </c>
      <c r="N22" s="48">
        <v>0</v>
      </c>
      <c r="O22" s="47">
        <f t="shared" si="6"/>
        <v>0</v>
      </c>
    </row>
    <row r="23" spans="1:15" ht="15.5">
      <c r="A23" s="49" t="s">
        <v>38</v>
      </c>
      <c r="B23" s="47">
        <f t="shared" si="5"/>
        <v>0</v>
      </c>
      <c r="C23" s="48">
        <v>0</v>
      </c>
      <c r="D23" s="48">
        <v>0</v>
      </c>
      <c r="E23" s="48">
        <v>0</v>
      </c>
      <c r="F23" s="48">
        <v>0</v>
      </c>
      <c r="G23" s="48">
        <v>0</v>
      </c>
      <c r="H23" s="48">
        <v>0</v>
      </c>
      <c r="I23" s="48">
        <v>0</v>
      </c>
      <c r="J23" s="48">
        <v>0</v>
      </c>
      <c r="K23" s="48">
        <v>0</v>
      </c>
      <c r="L23" s="48">
        <v>0</v>
      </c>
      <c r="M23" s="48">
        <v>0</v>
      </c>
      <c r="N23" s="48">
        <v>0</v>
      </c>
      <c r="O23" s="47">
        <f t="shared" si="6"/>
        <v>0</v>
      </c>
    </row>
    <row r="24" spans="1:15" ht="15.5">
      <c r="A24" s="49" t="s">
        <v>39</v>
      </c>
      <c r="B24" s="47">
        <f t="shared" si="5"/>
        <v>0</v>
      </c>
      <c r="C24" s="48">
        <v>0</v>
      </c>
      <c r="D24" s="48">
        <v>0</v>
      </c>
      <c r="E24" s="48">
        <v>0</v>
      </c>
      <c r="F24" s="48">
        <v>0</v>
      </c>
      <c r="G24" s="48">
        <v>0</v>
      </c>
      <c r="H24" s="48">
        <v>0</v>
      </c>
      <c r="I24" s="48">
        <v>0</v>
      </c>
      <c r="J24" s="48">
        <v>0</v>
      </c>
      <c r="K24" s="48">
        <v>0</v>
      </c>
      <c r="L24" s="48">
        <v>0</v>
      </c>
      <c r="M24" s="48">
        <v>0</v>
      </c>
      <c r="N24" s="48">
        <v>0</v>
      </c>
      <c r="O24" s="47">
        <f t="shared" si="6"/>
        <v>0</v>
      </c>
    </row>
    <row r="25" spans="1:15" ht="15.5">
      <c r="A25" s="49" t="s">
        <v>40</v>
      </c>
      <c r="B25" s="47">
        <f t="shared" si="5"/>
        <v>0</v>
      </c>
      <c r="C25" s="48">
        <v>0</v>
      </c>
      <c r="D25" s="48">
        <v>0</v>
      </c>
      <c r="E25" s="48">
        <v>0</v>
      </c>
      <c r="F25" s="48">
        <v>0</v>
      </c>
      <c r="G25" s="48">
        <v>0</v>
      </c>
      <c r="H25" s="48">
        <v>0</v>
      </c>
      <c r="I25" s="48">
        <v>0</v>
      </c>
      <c r="J25" s="48">
        <v>0</v>
      </c>
      <c r="K25" s="48">
        <v>0</v>
      </c>
      <c r="L25" s="48">
        <v>0</v>
      </c>
      <c r="M25" s="48">
        <v>0</v>
      </c>
      <c r="N25" s="48">
        <v>0</v>
      </c>
      <c r="O25" s="47">
        <f t="shared" si="6"/>
        <v>0</v>
      </c>
    </row>
    <row r="26" spans="1:15" ht="15.5">
      <c r="A26" s="49" t="s">
        <v>41</v>
      </c>
      <c r="B26" s="47">
        <f t="shared" si="5"/>
        <v>0</v>
      </c>
      <c r="C26" s="48">
        <v>0</v>
      </c>
      <c r="D26" s="48">
        <v>0</v>
      </c>
      <c r="E26" s="48">
        <v>0</v>
      </c>
      <c r="F26" s="48">
        <v>0</v>
      </c>
      <c r="G26" s="48">
        <v>0</v>
      </c>
      <c r="H26" s="48">
        <v>0</v>
      </c>
      <c r="I26" s="48">
        <v>0</v>
      </c>
      <c r="J26" s="48">
        <v>0</v>
      </c>
      <c r="K26" s="48">
        <v>0</v>
      </c>
      <c r="L26" s="48">
        <v>0</v>
      </c>
      <c r="M26" s="48">
        <v>0</v>
      </c>
      <c r="N26" s="48">
        <v>0</v>
      </c>
      <c r="O26" s="47">
        <f t="shared" si="6"/>
        <v>0</v>
      </c>
    </row>
    <row r="27" spans="1:15" ht="15.5">
      <c r="A27" s="49" t="s">
        <v>42</v>
      </c>
      <c r="B27" s="47">
        <f t="shared" si="5"/>
        <v>0</v>
      </c>
      <c r="C27" s="48">
        <v>0</v>
      </c>
      <c r="D27" s="48">
        <v>0</v>
      </c>
      <c r="E27" s="48">
        <v>0</v>
      </c>
      <c r="F27" s="48">
        <v>0</v>
      </c>
      <c r="G27" s="48">
        <v>0</v>
      </c>
      <c r="H27" s="48">
        <v>0</v>
      </c>
      <c r="I27" s="48">
        <v>0</v>
      </c>
      <c r="J27" s="48">
        <v>0</v>
      </c>
      <c r="K27" s="48">
        <v>0</v>
      </c>
      <c r="L27" s="48">
        <v>0</v>
      </c>
      <c r="M27" s="48">
        <v>0</v>
      </c>
      <c r="N27" s="48">
        <v>0</v>
      </c>
      <c r="O27" s="47">
        <f t="shared" si="6"/>
        <v>0</v>
      </c>
    </row>
    <row r="28" spans="1:15" ht="15.5">
      <c r="A28" s="49" t="s">
        <v>43</v>
      </c>
      <c r="B28" s="47">
        <f t="shared" si="5"/>
        <v>0</v>
      </c>
      <c r="C28" s="48">
        <v>0</v>
      </c>
      <c r="D28" s="48">
        <v>0</v>
      </c>
      <c r="E28" s="48">
        <v>0</v>
      </c>
      <c r="F28" s="48">
        <v>0</v>
      </c>
      <c r="G28" s="48">
        <v>0</v>
      </c>
      <c r="H28" s="48">
        <v>0</v>
      </c>
      <c r="I28" s="48">
        <v>0</v>
      </c>
      <c r="J28" s="48">
        <v>0</v>
      </c>
      <c r="K28" s="48">
        <v>0</v>
      </c>
      <c r="L28" s="48">
        <v>0</v>
      </c>
      <c r="M28" s="48">
        <v>0</v>
      </c>
      <c r="N28" s="48">
        <v>0</v>
      </c>
      <c r="O28" s="47">
        <f t="shared" si="6"/>
        <v>0</v>
      </c>
    </row>
    <row r="29" spans="1:15" ht="15.5">
      <c r="A29" s="49" t="s">
        <v>44</v>
      </c>
      <c r="B29" s="47">
        <f t="shared" si="5"/>
        <v>0</v>
      </c>
      <c r="C29" s="48">
        <v>0</v>
      </c>
      <c r="D29" s="48">
        <v>0</v>
      </c>
      <c r="E29" s="48">
        <v>0</v>
      </c>
      <c r="F29" s="48">
        <v>0</v>
      </c>
      <c r="G29" s="48">
        <v>0</v>
      </c>
      <c r="H29" s="48">
        <v>0</v>
      </c>
      <c r="I29" s="48">
        <v>0</v>
      </c>
      <c r="J29" s="48">
        <v>0</v>
      </c>
      <c r="K29" s="48">
        <v>0</v>
      </c>
      <c r="L29" s="48">
        <v>0</v>
      </c>
      <c r="M29" s="48">
        <v>0</v>
      </c>
      <c r="N29" s="48">
        <v>0</v>
      </c>
      <c r="O29" s="47">
        <f t="shared" si="6"/>
        <v>0</v>
      </c>
    </row>
    <row r="30" spans="1:15" ht="15.5">
      <c r="A30" s="49" t="s">
        <v>45</v>
      </c>
      <c r="B30" s="47">
        <f t="shared" si="5"/>
        <v>0</v>
      </c>
      <c r="C30" s="48">
        <v>0</v>
      </c>
      <c r="D30" s="48">
        <v>0</v>
      </c>
      <c r="E30" s="48">
        <v>0</v>
      </c>
      <c r="F30" s="48">
        <v>0</v>
      </c>
      <c r="G30" s="48">
        <v>0</v>
      </c>
      <c r="H30" s="48">
        <v>0</v>
      </c>
      <c r="I30" s="48">
        <v>0</v>
      </c>
      <c r="J30" s="48">
        <v>0</v>
      </c>
      <c r="K30" s="48">
        <v>0</v>
      </c>
      <c r="L30" s="48">
        <v>0</v>
      </c>
      <c r="M30" s="48">
        <v>0</v>
      </c>
      <c r="N30" s="48">
        <v>0</v>
      </c>
      <c r="O30" s="47">
        <f t="shared" si="6"/>
        <v>0</v>
      </c>
    </row>
    <row r="31" spans="1:15" ht="15.5">
      <c r="A31" s="49" t="s">
        <v>46</v>
      </c>
      <c r="B31" s="47">
        <f t="shared" si="5"/>
        <v>0</v>
      </c>
      <c r="C31" s="48">
        <v>0</v>
      </c>
      <c r="D31" s="48">
        <v>0</v>
      </c>
      <c r="E31" s="48">
        <v>0</v>
      </c>
      <c r="F31" s="48">
        <v>0</v>
      </c>
      <c r="G31" s="48">
        <v>0</v>
      </c>
      <c r="H31" s="48">
        <v>0</v>
      </c>
      <c r="I31" s="48">
        <v>0</v>
      </c>
      <c r="J31" s="48">
        <v>0</v>
      </c>
      <c r="K31" s="48">
        <v>0</v>
      </c>
      <c r="L31" s="48">
        <v>0</v>
      </c>
      <c r="M31" s="48">
        <v>0</v>
      </c>
      <c r="N31" s="48">
        <v>0</v>
      </c>
      <c r="O31" s="47">
        <f t="shared" si="6"/>
        <v>0</v>
      </c>
    </row>
    <row r="32" spans="1:15" ht="15.5">
      <c r="A32" s="49" t="s">
        <v>47</v>
      </c>
      <c r="B32" s="47">
        <f t="shared" si="5"/>
        <v>0</v>
      </c>
      <c r="C32" s="48">
        <v>0</v>
      </c>
      <c r="D32" s="48">
        <v>0</v>
      </c>
      <c r="E32" s="48">
        <v>0</v>
      </c>
      <c r="F32" s="48">
        <v>0</v>
      </c>
      <c r="G32" s="48">
        <v>0</v>
      </c>
      <c r="H32" s="48">
        <v>0</v>
      </c>
      <c r="I32" s="48">
        <v>0</v>
      </c>
      <c r="J32" s="48">
        <v>0</v>
      </c>
      <c r="K32" s="48">
        <v>0</v>
      </c>
      <c r="L32" s="48">
        <v>0</v>
      </c>
      <c r="M32" s="48">
        <v>0</v>
      </c>
      <c r="N32" s="48">
        <v>0</v>
      </c>
      <c r="O32" s="47">
        <f t="shared" si="6"/>
        <v>0</v>
      </c>
    </row>
    <row r="33" spans="1:15" ht="15.5">
      <c r="A33" s="49" t="s">
        <v>48</v>
      </c>
      <c r="B33" s="47">
        <f t="shared" si="5"/>
        <v>0</v>
      </c>
      <c r="C33" s="48">
        <v>0</v>
      </c>
      <c r="D33" s="48">
        <v>0</v>
      </c>
      <c r="E33" s="48">
        <v>0</v>
      </c>
      <c r="F33" s="48">
        <v>0</v>
      </c>
      <c r="G33" s="48">
        <v>0</v>
      </c>
      <c r="H33" s="48">
        <v>0</v>
      </c>
      <c r="I33" s="48">
        <v>0</v>
      </c>
      <c r="J33" s="48">
        <v>0</v>
      </c>
      <c r="K33" s="48">
        <v>0</v>
      </c>
      <c r="L33" s="48">
        <v>0</v>
      </c>
      <c r="M33" s="48">
        <v>0</v>
      </c>
      <c r="N33" s="48">
        <v>0</v>
      </c>
      <c r="O33" s="47">
        <f t="shared" si="6"/>
        <v>0</v>
      </c>
    </row>
    <row r="34" spans="1:15" ht="15.5">
      <c r="A34" s="49" t="s">
        <v>49</v>
      </c>
      <c r="B34" s="47">
        <f t="shared" si="5"/>
        <v>0</v>
      </c>
      <c r="C34" s="48">
        <v>0</v>
      </c>
      <c r="D34" s="48">
        <v>0</v>
      </c>
      <c r="E34" s="48">
        <v>0</v>
      </c>
      <c r="F34" s="48">
        <v>0</v>
      </c>
      <c r="G34" s="48">
        <v>0</v>
      </c>
      <c r="H34" s="48">
        <v>0</v>
      </c>
      <c r="I34" s="48">
        <v>0</v>
      </c>
      <c r="J34" s="48">
        <v>0</v>
      </c>
      <c r="K34" s="48">
        <v>0</v>
      </c>
      <c r="L34" s="48">
        <v>0</v>
      </c>
      <c r="M34" s="48">
        <v>0</v>
      </c>
      <c r="N34" s="48">
        <v>0</v>
      </c>
      <c r="O34" s="47">
        <f t="shared" si="6"/>
        <v>0</v>
      </c>
    </row>
    <row r="35" spans="1:15" ht="15.5">
      <c r="A35" s="49" t="s">
        <v>50</v>
      </c>
      <c r="B35" s="47">
        <f t="shared" si="5"/>
        <v>0</v>
      </c>
      <c r="C35" s="48">
        <v>0</v>
      </c>
      <c r="D35" s="48">
        <v>0</v>
      </c>
      <c r="E35" s="48">
        <v>0</v>
      </c>
      <c r="F35" s="48">
        <v>0</v>
      </c>
      <c r="G35" s="48">
        <v>0</v>
      </c>
      <c r="H35" s="48">
        <v>0</v>
      </c>
      <c r="I35" s="48">
        <v>0</v>
      </c>
      <c r="J35" s="48">
        <v>0</v>
      </c>
      <c r="K35" s="48">
        <v>0</v>
      </c>
      <c r="L35" s="48">
        <v>0</v>
      </c>
      <c r="M35" s="48">
        <v>0</v>
      </c>
      <c r="N35" s="48">
        <v>0</v>
      </c>
      <c r="O35" s="47">
        <f t="shared" si="6"/>
        <v>0</v>
      </c>
    </row>
    <row r="36" spans="1:15" ht="15.5">
      <c r="A36" s="49" t="s">
        <v>51</v>
      </c>
      <c r="B36" s="47">
        <f t="shared" si="5"/>
        <v>0</v>
      </c>
      <c r="C36" s="48">
        <v>0</v>
      </c>
      <c r="D36" s="48">
        <v>0</v>
      </c>
      <c r="E36" s="48">
        <v>0</v>
      </c>
      <c r="F36" s="48">
        <v>0</v>
      </c>
      <c r="G36" s="48">
        <v>0</v>
      </c>
      <c r="H36" s="48">
        <v>0</v>
      </c>
      <c r="I36" s="48">
        <v>0</v>
      </c>
      <c r="J36" s="48">
        <v>0</v>
      </c>
      <c r="K36" s="48">
        <v>0</v>
      </c>
      <c r="L36" s="48">
        <v>0</v>
      </c>
      <c r="M36" s="48">
        <v>0</v>
      </c>
      <c r="N36" s="48">
        <v>0</v>
      </c>
      <c r="O36" s="47">
        <f t="shared" si="6"/>
        <v>0</v>
      </c>
    </row>
    <row r="37" spans="1:15" ht="15.5">
      <c r="A37" s="49" t="s">
        <v>52</v>
      </c>
      <c r="B37" s="47">
        <f t="shared" si="5"/>
        <v>0</v>
      </c>
      <c r="C37" s="48">
        <v>0</v>
      </c>
      <c r="D37" s="48">
        <v>0</v>
      </c>
      <c r="E37" s="48">
        <v>0</v>
      </c>
      <c r="F37" s="48">
        <v>0</v>
      </c>
      <c r="G37" s="48">
        <v>0</v>
      </c>
      <c r="H37" s="48">
        <v>0</v>
      </c>
      <c r="I37" s="48">
        <v>0</v>
      </c>
      <c r="J37" s="48">
        <v>0</v>
      </c>
      <c r="K37" s="48">
        <v>0</v>
      </c>
      <c r="L37" s="48">
        <v>0</v>
      </c>
      <c r="M37" s="48">
        <v>0</v>
      </c>
      <c r="N37" s="48">
        <v>0</v>
      </c>
      <c r="O37" s="47">
        <f t="shared" si="6"/>
        <v>0</v>
      </c>
    </row>
    <row r="38" spans="1:15" ht="15.5">
      <c r="A38" s="49" t="s">
        <v>53</v>
      </c>
      <c r="B38" s="47">
        <f t="shared" si="5"/>
        <v>0</v>
      </c>
      <c r="C38" s="48">
        <v>0</v>
      </c>
      <c r="D38" s="48">
        <v>0</v>
      </c>
      <c r="E38" s="48">
        <v>0</v>
      </c>
      <c r="F38" s="48">
        <v>0</v>
      </c>
      <c r="G38" s="48">
        <v>0</v>
      </c>
      <c r="H38" s="48">
        <v>0</v>
      </c>
      <c r="I38" s="48">
        <v>0</v>
      </c>
      <c r="J38" s="48">
        <v>0</v>
      </c>
      <c r="K38" s="48">
        <v>0</v>
      </c>
      <c r="L38" s="48">
        <v>0</v>
      </c>
      <c r="M38" s="48">
        <v>0</v>
      </c>
      <c r="N38" s="48">
        <v>0</v>
      </c>
      <c r="O38" s="47">
        <f t="shared" si="6"/>
        <v>0</v>
      </c>
    </row>
    <row r="39" spans="1:15" ht="15.5">
      <c r="A39" s="49" t="s">
        <v>54</v>
      </c>
      <c r="B39" s="47">
        <f t="shared" si="5"/>
        <v>0</v>
      </c>
      <c r="C39" s="48">
        <v>0</v>
      </c>
      <c r="D39" s="48">
        <v>0</v>
      </c>
      <c r="E39" s="48">
        <v>0</v>
      </c>
      <c r="F39" s="48">
        <v>0</v>
      </c>
      <c r="G39" s="48">
        <v>0</v>
      </c>
      <c r="H39" s="48">
        <v>0</v>
      </c>
      <c r="I39" s="48">
        <v>0</v>
      </c>
      <c r="J39" s="48">
        <v>0</v>
      </c>
      <c r="K39" s="48">
        <v>0</v>
      </c>
      <c r="L39" s="48">
        <v>0</v>
      </c>
      <c r="M39" s="48">
        <v>0</v>
      </c>
      <c r="N39" s="48">
        <v>0</v>
      </c>
      <c r="O39" s="47">
        <f t="shared" si="6"/>
        <v>0</v>
      </c>
    </row>
    <row r="40" spans="1:15" ht="15.5">
      <c r="A40" s="49" t="s">
        <v>55</v>
      </c>
      <c r="B40" s="47">
        <f t="shared" si="5"/>
        <v>0</v>
      </c>
      <c r="C40" s="48">
        <v>0</v>
      </c>
      <c r="D40" s="48">
        <v>0</v>
      </c>
      <c r="E40" s="48">
        <v>0</v>
      </c>
      <c r="F40" s="48">
        <v>0</v>
      </c>
      <c r="G40" s="48">
        <v>0</v>
      </c>
      <c r="H40" s="48">
        <v>0</v>
      </c>
      <c r="I40" s="48">
        <v>0</v>
      </c>
      <c r="J40" s="48">
        <v>0</v>
      </c>
      <c r="K40" s="48">
        <v>0</v>
      </c>
      <c r="L40" s="48">
        <v>0</v>
      </c>
      <c r="M40" s="48">
        <v>0</v>
      </c>
      <c r="N40" s="48">
        <v>0</v>
      </c>
      <c r="O40" s="47">
        <f t="shared" si="6"/>
        <v>0</v>
      </c>
    </row>
    <row r="41" spans="1:15" ht="15.5">
      <c r="A41" s="49" t="s">
        <v>56</v>
      </c>
      <c r="B41" s="47">
        <f t="shared" si="5"/>
        <v>0</v>
      </c>
      <c r="C41" s="48">
        <v>0</v>
      </c>
      <c r="D41" s="48">
        <v>0</v>
      </c>
      <c r="E41" s="48">
        <v>0</v>
      </c>
      <c r="F41" s="48">
        <v>0</v>
      </c>
      <c r="G41" s="48">
        <v>0</v>
      </c>
      <c r="H41" s="48">
        <v>0</v>
      </c>
      <c r="I41" s="48">
        <v>0</v>
      </c>
      <c r="J41" s="48">
        <v>0</v>
      </c>
      <c r="K41" s="48">
        <v>0</v>
      </c>
      <c r="L41" s="48">
        <v>0</v>
      </c>
      <c r="M41" s="48">
        <v>0</v>
      </c>
      <c r="N41" s="48">
        <v>0</v>
      </c>
      <c r="O41" s="47">
        <f t="shared" si="6"/>
        <v>0</v>
      </c>
    </row>
    <row r="42" spans="1:15" ht="15.5">
      <c r="A42" s="49" t="s">
        <v>57</v>
      </c>
      <c r="B42" s="47">
        <f t="shared" si="5"/>
        <v>0</v>
      </c>
      <c r="C42" s="48">
        <v>0</v>
      </c>
      <c r="D42" s="48">
        <v>0</v>
      </c>
      <c r="E42" s="48">
        <v>0</v>
      </c>
      <c r="F42" s="48">
        <v>0</v>
      </c>
      <c r="G42" s="48">
        <v>0</v>
      </c>
      <c r="H42" s="48">
        <v>0</v>
      </c>
      <c r="I42" s="48">
        <v>0</v>
      </c>
      <c r="J42" s="48">
        <v>0</v>
      </c>
      <c r="K42" s="48">
        <v>0</v>
      </c>
      <c r="L42" s="48">
        <v>0</v>
      </c>
      <c r="M42" s="48">
        <v>0</v>
      </c>
      <c r="N42" s="48">
        <v>0</v>
      </c>
      <c r="O42" s="47">
        <f t="shared" si="6"/>
        <v>0</v>
      </c>
    </row>
    <row r="43" spans="1:15" ht="15.5">
      <c r="A43" s="49" t="s">
        <v>58</v>
      </c>
      <c r="B43" s="47">
        <f t="shared" si="5"/>
        <v>0</v>
      </c>
      <c r="C43" s="48">
        <v>0</v>
      </c>
      <c r="D43" s="48">
        <v>0</v>
      </c>
      <c r="E43" s="48">
        <v>0</v>
      </c>
      <c r="F43" s="48">
        <v>0</v>
      </c>
      <c r="G43" s="48">
        <v>0</v>
      </c>
      <c r="H43" s="48">
        <v>0</v>
      </c>
      <c r="I43" s="48">
        <v>0</v>
      </c>
      <c r="J43" s="48">
        <v>0</v>
      </c>
      <c r="K43" s="48">
        <v>0</v>
      </c>
      <c r="L43" s="48">
        <v>0</v>
      </c>
      <c r="M43" s="48">
        <v>0</v>
      </c>
      <c r="N43" s="48">
        <v>0</v>
      </c>
      <c r="O43" s="47">
        <f t="shared" si="6"/>
        <v>0</v>
      </c>
    </row>
    <row r="44" spans="1:15" ht="15.5">
      <c r="A44" s="46" t="s">
        <v>59</v>
      </c>
      <c r="B44" s="47">
        <f t="shared" si="5"/>
        <v>0</v>
      </c>
      <c r="C44" s="48">
        <v>0</v>
      </c>
      <c r="D44" s="48">
        <v>0</v>
      </c>
      <c r="E44" s="48">
        <v>0</v>
      </c>
      <c r="F44" s="48">
        <v>0</v>
      </c>
      <c r="G44" s="48">
        <v>0</v>
      </c>
      <c r="H44" s="48">
        <v>0</v>
      </c>
      <c r="I44" s="48">
        <v>0</v>
      </c>
      <c r="J44" s="48">
        <v>0</v>
      </c>
      <c r="K44" s="48">
        <v>0</v>
      </c>
      <c r="L44" s="48">
        <v>0</v>
      </c>
      <c r="M44" s="48">
        <v>0</v>
      </c>
      <c r="N44" s="48">
        <v>0</v>
      </c>
      <c r="O44" s="47">
        <f t="shared" si="6"/>
        <v>0</v>
      </c>
    </row>
    <row r="45" spans="1:15" ht="15.5">
      <c r="A45" s="46" t="s">
        <v>60</v>
      </c>
      <c r="B45" s="47">
        <f t="shared" si="5"/>
        <v>0</v>
      </c>
      <c r="C45" s="48">
        <v>0</v>
      </c>
      <c r="D45" s="48">
        <v>0</v>
      </c>
      <c r="E45" s="48">
        <v>0</v>
      </c>
      <c r="F45" s="48">
        <v>0</v>
      </c>
      <c r="G45" s="48">
        <v>0</v>
      </c>
      <c r="H45" s="48">
        <v>0</v>
      </c>
      <c r="I45" s="48">
        <v>0</v>
      </c>
      <c r="J45" s="48">
        <v>0</v>
      </c>
      <c r="K45" s="48">
        <v>0</v>
      </c>
      <c r="L45" s="48">
        <v>0</v>
      </c>
      <c r="M45" s="48">
        <v>0</v>
      </c>
      <c r="N45" s="48">
        <v>0</v>
      </c>
      <c r="O45" s="47">
        <f t="shared" si="6"/>
        <v>0</v>
      </c>
    </row>
    <row r="46" spans="1:15" ht="15.5">
      <c r="A46" s="46" t="s">
        <v>61</v>
      </c>
      <c r="B46" s="47">
        <f t="shared" si="5"/>
        <v>0</v>
      </c>
      <c r="C46" s="48">
        <v>0</v>
      </c>
      <c r="D46" s="48">
        <v>0</v>
      </c>
      <c r="E46" s="48">
        <v>0</v>
      </c>
      <c r="F46" s="48">
        <v>0</v>
      </c>
      <c r="G46" s="48">
        <v>0</v>
      </c>
      <c r="H46" s="48">
        <v>0</v>
      </c>
      <c r="I46" s="48">
        <v>0</v>
      </c>
      <c r="J46" s="48">
        <v>0</v>
      </c>
      <c r="K46" s="48">
        <v>0</v>
      </c>
      <c r="L46" s="48">
        <v>0</v>
      </c>
      <c r="M46" s="48">
        <v>0</v>
      </c>
      <c r="N46" s="48">
        <v>0</v>
      </c>
      <c r="O46" s="47">
        <f t="shared" si="6"/>
        <v>0</v>
      </c>
    </row>
    <row r="47" spans="1:15" ht="15.5">
      <c r="A47" s="46" t="s">
        <v>62</v>
      </c>
      <c r="B47" s="47">
        <f t="shared" si="5"/>
        <v>0</v>
      </c>
      <c r="C47" s="48">
        <v>0</v>
      </c>
      <c r="D47" s="48">
        <v>0</v>
      </c>
      <c r="E47" s="48">
        <v>0</v>
      </c>
      <c r="F47" s="48">
        <v>0</v>
      </c>
      <c r="G47" s="48">
        <v>0</v>
      </c>
      <c r="H47" s="48">
        <v>0</v>
      </c>
      <c r="I47" s="48">
        <v>0</v>
      </c>
      <c r="J47" s="48">
        <v>0</v>
      </c>
      <c r="K47" s="48">
        <v>0</v>
      </c>
      <c r="L47" s="48">
        <v>0</v>
      </c>
      <c r="M47" s="48">
        <v>0</v>
      </c>
      <c r="N47" s="48">
        <v>0</v>
      </c>
      <c r="O47" s="47">
        <f t="shared" si="6"/>
        <v>0</v>
      </c>
    </row>
    <row r="48" spans="1:15" ht="15.5">
      <c r="A48" s="46" t="s">
        <v>73</v>
      </c>
      <c r="B48" s="47">
        <f t="shared" si="5"/>
        <v>0</v>
      </c>
      <c r="C48" s="52">
        <f>$S$5*$R$2</f>
        <v>0</v>
      </c>
      <c r="D48" s="52">
        <f t="shared" ref="D48:N48" si="8">$S$5*$R$2</f>
        <v>0</v>
      </c>
      <c r="E48" s="52">
        <f t="shared" si="8"/>
        <v>0</v>
      </c>
      <c r="F48" s="52">
        <f t="shared" si="8"/>
        <v>0</v>
      </c>
      <c r="G48" s="52">
        <f t="shared" si="8"/>
        <v>0</v>
      </c>
      <c r="H48" s="52">
        <f t="shared" si="8"/>
        <v>0</v>
      </c>
      <c r="I48" s="52">
        <f t="shared" si="8"/>
        <v>0</v>
      </c>
      <c r="J48" s="52">
        <f t="shared" si="8"/>
        <v>0</v>
      </c>
      <c r="K48" s="52">
        <f t="shared" si="8"/>
        <v>0</v>
      </c>
      <c r="L48" s="52">
        <f t="shared" si="8"/>
        <v>0</v>
      </c>
      <c r="M48" s="52">
        <f t="shared" si="8"/>
        <v>0</v>
      </c>
      <c r="N48" s="52">
        <f t="shared" si="8"/>
        <v>0</v>
      </c>
      <c r="O48" s="47">
        <f t="shared" si="6"/>
        <v>0</v>
      </c>
    </row>
    <row r="49" spans="1:15" ht="15.5">
      <c r="A49" s="46" t="s">
        <v>74</v>
      </c>
      <c r="B49" s="47">
        <f t="shared" si="5"/>
        <v>0</v>
      </c>
      <c r="C49" s="52">
        <f>$R$4-C48</f>
        <v>0</v>
      </c>
      <c r="D49" s="52">
        <f t="shared" ref="D49:N49" si="9">$R$4-D48</f>
        <v>0</v>
      </c>
      <c r="E49" s="52">
        <f t="shared" si="9"/>
        <v>0</v>
      </c>
      <c r="F49" s="52">
        <f t="shared" si="9"/>
        <v>0</v>
      </c>
      <c r="G49" s="52">
        <f t="shared" si="9"/>
        <v>0</v>
      </c>
      <c r="H49" s="52">
        <f t="shared" si="9"/>
        <v>0</v>
      </c>
      <c r="I49" s="52">
        <f t="shared" si="9"/>
        <v>0</v>
      </c>
      <c r="J49" s="52">
        <f t="shared" si="9"/>
        <v>0</v>
      </c>
      <c r="K49" s="52">
        <f t="shared" si="9"/>
        <v>0</v>
      </c>
      <c r="L49" s="52">
        <f t="shared" si="9"/>
        <v>0</v>
      </c>
      <c r="M49" s="52">
        <f t="shared" si="9"/>
        <v>0</v>
      </c>
      <c r="N49" s="52">
        <f t="shared" si="9"/>
        <v>0</v>
      </c>
      <c r="O49" s="47">
        <f t="shared" si="6"/>
        <v>0</v>
      </c>
    </row>
    <row r="50" spans="1:15" s="28" customFormat="1" ht="15.5">
      <c r="A50" s="46" t="s">
        <v>75</v>
      </c>
      <c r="B50" s="47">
        <f t="shared" si="5"/>
        <v>1004.684176769053</v>
      </c>
      <c r="C50" s="58">
        <f>IF(C4&lt;Instructions!$E$16,0,VLOOKUP(C3,Instructions!$D$25:$G$36,4))</f>
        <v>0</v>
      </c>
      <c r="D50" s="58">
        <f>IF(D4&lt;Instructions!$E$16,0,VLOOKUP(D3,Instructions!$D$25:$G$36,4))</f>
        <v>0</v>
      </c>
      <c r="E50" s="58">
        <f>IF(E4&lt;Instructions!$E$16,0,VLOOKUP(E3,Instructions!$D$25:$G$36,4))</f>
        <v>0</v>
      </c>
      <c r="F50" s="58">
        <f>IF(F4&lt;Instructions!$E$16,0,VLOOKUP(F3,Instructions!$D$25:$G$36,4))</f>
        <v>125</v>
      </c>
      <c r="G50" s="58">
        <f>IF(G4&lt;Instructions!$E$16,0,VLOOKUP(G3,Instructions!$D$25:$G$36,4))</f>
        <v>121.67734879616846</v>
      </c>
      <c r="H50" s="58">
        <f>IF(H4&lt;Instructions!$E$16,0,VLOOKUP(H3,Instructions!$D$25:$G$36,4))</f>
        <v>118.34639096432734</v>
      </c>
      <c r="I50" s="58">
        <f>IF(I4&lt;Instructions!$E$16,0,VLOOKUP(I3,Instructions!$D$25:$G$36,4))</f>
        <v>115.00710573790661</v>
      </c>
      <c r="J50" s="58">
        <f>IF(J4&lt;Instructions!$E$16,0,VLOOKUP(J3,Instructions!$D$25:$G$36,4))</f>
        <v>111.65947229841983</v>
      </c>
      <c r="K50" s="58">
        <f>IF(K4&lt;Instructions!$E$16,0,VLOOKUP(K3,Instructions!$D$25:$G$36,4))</f>
        <v>108.30346977533434</v>
      </c>
      <c r="L50" s="58">
        <f>IF(L4&lt;Instructions!$E$16,0,VLOOKUP(L3,Instructions!$D$25:$G$36,4))</f>
        <v>104.93907724594114</v>
      </c>
      <c r="M50" s="58">
        <f>IF(M4&lt;Instructions!$E$16,0,VLOOKUP(M3,Instructions!$D$25:$G$36,4))</f>
        <v>101.56627373522444</v>
      </c>
      <c r="N50" s="58">
        <f>IF(N4&lt;Instructions!$E$16,0,VLOOKUP(N3,Instructions!$D$25:$G$36,4))</f>
        <v>98.18503821573097</v>
      </c>
      <c r="O50" s="47">
        <f t="shared" si="6"/>
        <v>1004.684176769053</v>
      </c>
    </row>
    <row r="51" spans="1:15" s="28" customFormat="1" ht="15.5">
      <c r="A51" s="46" t="s">
        <v>76</v>
      </c>
      <c r="B51" s="47">
        <f t="shared" si="5"/>
        <v>12081.860157024495</v>
      </c>
      <c r="C51" s="58">
        <f>IF(C4&lt;Instructions!$E$16,0,VLOOKUP(C3,Instructions!$D$25:$G$36,3))</f>
        <v>0</v>
      </c>
      <c r="D51" s="58">
        <f>IF(D4&lt;Instructions!$E$16,0,VLOOKUP(D3,Instructions!$D$25:$G$36,3))</f>
        <v>0</v>
      </c>
      <c r="E51" s="58">
        <f>IF(E4&lt;Instructions!$E$16,0,VLOOKUP(E3,Instructions!$D$25:$G$36,3))</f>
        <v>0</v>
      </c>
      <c r="F51" s="58">
        <f>IF(F4&lt;Instructions!$E$16,0,VLOOKUP(F3,Instructions!$D$25:$G$36,3))</f>
        <v>1329.0604815326167</v>
      </c>
      <c r="G51" s="58">
        <f>IF(G4&lt;Instructions!$E$16,0,VLOOKUP(G3,Instructions!$D$25:$G$36,3))</f>
        <v>1332.3831327364483</v>
      </c>
      <c r="H51" s="58">
        <f>IF(H4&lt;Instructions!$E$16,0,VLOOKUP(H3,Instructions!$D$25:$G$36,3))</f>
        <v>1335.7140905682893</v>
      </c>
      <c r="I51" s="58">
        <f>IF(I4&lt;Instructions!$E$16,0,VLOOKUP(I3,Instructions!$D$25:$G$36,3))</f>
        <v>1339.0533757947101</v>
      </c>
      <c r="J51" s="58">
        <f>IF(J4&lt;Instructions!$E$16,0,VLOOKUP(J3,Instructions!$D$25:$G$36,3))</f>
        <v>1342.4010092341969</v>
      </c>
      <c r="K51" s="58">
        <f>IF(K4&lt;Instructions!$E$16,0,VLOOKUP(K3,Instructions!$D$25:$G$36,3))</f>
        <v>1345.7570117572823</v>
      </c>
      <c r="L51" s="58">
        <f>IF(L4&lt;Instructions!$E$16,0,VLOOKUP(L3,Instructions!$D$25:$G$36,3))</f>
        <v>1349.1214042866754</v>
      </c>
      <c r="M51" s="58">
        <f>IF(M4&lt;Instructions!$E$16,0,VLOOKUP(M3,Instructions!$D$25:$G$36,3))</f>
        <v>1352.4942077973922</v>
      </c>
      <c r="N51" s="58">
        <f>IF(N4&lt;Instructions!$E$16,0,VLOOKUP(N3,Instructions!$D$25:$G$36,3))</f>
        <v>1355.8754433168856</v>
      </c>
      <c r="O51" s="47">
        <f t="shared" si="6"/>
        <v>12081.860157024495</v>
      </c>
    </row>
    <row r="52" spans="1:15" ht="15.5">
      <c r="A52" s="46" t="s">
        <v>63</v>
      </c>
      <c r="B52" s="47">
        <f>O52</f>
        <v>1180.7141666666666</v>
      </c>
      <c r="C52" s="53">
        <f>B61*(Instructions!$E$19/12)</f>
        <v>0</v>
      </c>
      <c r="D52" s="53">
        <f>C61*(Instructions!$E$19/12)</f>
        <v>2.03125</v>
      </c>
      <c r="E52" s="53">
        <f>D61*(Instructions!$E$19/12)</f>
        <v>17.620416666666667</v>
      </c>
      <c r="F52" s="53">
        <f>E61*(Instructions!$E$19/12)</f>
        <v>33.28541666666667</v>
      </c>
      <c r="G52" s="53">
        <f>F61*(Instructions!$E$19/12)</f>
        <v>56.912916666666668</v>
      </c>
      <c r="H52" s="53">
        <f>G61*(Instructions!$E$19/12)</f>
        <v>80.670416666666668</v>
      </c>
      <c r="I52" s="53">
        <f>H61*(Instructions!$E$19/12)</f>
        <v>104.55791666666667</v>
      </c>
      <c r="J52" s="53">
        <f>I61*(Instructions!$E$19/12)</f>
        <v>128.57541666666668</v>
      </c>
      <c r="K52" s="53">
        <f>J61*(Instructions!$E$19/12)</f>
        <v>152.7175</v>
      </c>
      <c r="L52" s="53">
        <f>K61*(Instructions!$E$19/12)</f>
        <v>176.995</v>
      </c>
      <c r="M52" s="53">
        <f>L61*(Instructions!$E$19/12)</f>
        <v>201.4025</v>
      </c>
      <c r="N52" s="53">
        <f>M61*(Instructions!$E$19/12)</f>
        <v>225.94541666666669</v>
      </c>
      <c r="O52" s="47">
        <f>SUM(C52:N52)</f>
        <v>1180.7141666666666</v>
      </c>
    </row>
    <row r="53" spans="1:15" ht="15.5">
      <c r="A53" s="46" t="s">
        <v>64</v>
      </c>
      <c r="B53" s="47">
        <f t="shared" si="5"/>
        <v>0</v>
      </c>
      <c r="C53" s="48">
        <v>0</v>
      </c>
      <c r="D53" s="48">
        <v>0</v>
      </c>
      <c r="E53" s="48">
        <v>0</v>
      </c>
      <c r="F53" s="48">
        <v>0</v>
      </c>
      <c r="G53" s="48">
        <v>0</v>
      </c>
      <c r="H53" s="48">
        <v>0</v>
      </c>
      <c r="I53" s="48">
        <v>0</v>
      </c>
      <c r="J53" s="48">
        <v>0</v>
      </c>
      <c r="K53" s="48">
        <v>0</v>
      </c>
      <c r="L53" s="48">
        <v>0</v>
      </c>
      <c r="M53" s="48">
        <v>0</v>
      </c>
      <c r="N53" s="48">
        <v>0</v>
      </c>
      <c r="O53" s="47">
        <f t="shared" si="6"/>
        <v>0</v>
      </c>
    </row>
    <row r="54" spans="1:15" ht="15.5">
      <c r="A54" s="9" t="s">
        <v>28</v>
      </c>
      <c r="B54" s="10" t="s">
        <v>28</v>
      </c>
      <c r="C54" s="9" t="s">
        <v>28</v>
      </c>
      <c r="D54" s="9" t="s">
        <v>28</v>
      </c>
      <c r="E54" s="9" t="s">
        <v>28</v>
      </c>
      <c r="F54" s="9" t="s">
        <v>28</v>
      </c>
      <c r="G54" s="9" t="s">
        <v>28</v>
      </c>
      <c r="H54" s="9" t="s">
        <v>28</v>
      </c>
      <c r="I54" s="9" t="s">
        <v>28</v>
      </c>
      <c r="J54" s="9" t="s">
        <v>28</v>
      </c>
      <c r="K54" s="9" t="s">
        <v>28</v>
      </c>
      <c r="L54" s="9" t="s">
        <v>28</v>
      </c>
      <c r="M54" s="9" t="s">
        <v>28</v>
      </c>
      <c r="N54" s="9" t="s">
        <v>28</v>
      </c>
      <c r="O54" s="10" t="s">
        <v>28</v>
      </c>
    </row>
    <row r="55" spans="1:15" s="12" customFormat="1" ht="15.5">
      <c r="A55" s="3" t="s">
        <v>65</v>
      </c>
      <c r="B55" s="33">
        <f t="shared" ref="B55:O55" si="10">SUM(B15:B53)</f>
        <v>48767.258500460208</v>
      </c>
      <c r="C55" s="33">
        <f t="shared" si="10"/>
        <v>2875</v>
      </c>
      <c r="D55" s="33">
        <f t="shared" si="10"/>
        <v>2877.03125</v>
      </c>
      <c r="E55" s="33">
        <f t="shared" si="10"/>
        <v>2892.6204166666666</v>
      </c>
      <c r="F55" s="33">
        <f t="shared" si="10"/>
        <v>4362.3458981992835</v>
      </c>
      <c r="G55" s="33">
        <f t="shared" si="10"/>
        <v>4385.973398199284</v>
      </c>
      <c r="H55" s="33">
        <f t="shared" si="10"/>
        <v>4409.7308981992837</v>
      </c>
      <c r="I55" s="33">
        <f t="shared" si="10"/>
        <v>4433.6183981992835</v>
      </c>
      <c r="J55" s="33">
        <f t="shared" si="10"/>
        <v>4457.6358981992835</v>
      </c>
      <c r="K55" s="33">
        <f t="shared" si="10"/>
        <v>4481.7779815326166</v>
      </c>
      <c r="L55" s="33">
        <f t="shared" si="10"/>
        <v>4506.0554815326168</v>
      </c>
      <c r="M55" s="33">
        <f t="shared" si="10"/>
        <v>4530.4629815326171</v>
      </c>
      <c r="N55" s="33">
        <f t="shared" si="10"/>
        <v>4555.0058981992834</v>
      </c>
      <c r="O55" s="33">
        <f t="shared" si="10"/>
        <v>48767.258500460208</v>
      </c>
    </row>
    <row r="56" spans="1:15" ht="15.5">
      <c r="A56" s="9" t="s">
        <v>28</v>
      </c>
      <c r="B56" s="10" t="s">
        <v>28</v>
      </c>
      <c r="C56" s="10" t="s">
        <v>28</v>
      </c>
      <c r="D56" s="10" t="s">
        <v>28</v>
      </c>
      <c r="E56" s="10" t="s">
        <v>28</v>
      </c>
      <c r="F56" s="10" t="s">
        <v>28</v>
      </c>
      <c r="G56" s="10" t="s">
        <v>28</v>
      </c>
      <c r="H56" s="10" t="s">
        <v>28</v>
      </c>
      <c r="I56" s="10" t="s">
        <v>28</v>
      </c>
      <c r="J56" s="10" t="s">
        <v>28</v>
      </c>
      <c r="K56" s="10" t="s">
        <v>28</v>
      </c>
      <c r="L56" s="10" t="s">
        <v>28</v>
      </c>
      <c r="M56" s="10" t="s">
        <v>28</v>
      </c>
      <c r="N56" s="10" t="s">
        <v>28</v>
      </c>
      <c r="O56" s="10" t="s">
        <v>28</v>
      </c>
    </row>
    <row r="57" spans="1:15" ht="15.5">
      <c r="A57" s="46" t="s">
        <v>66</v>
      </c>
      <c r="B57" s="53"/>
      <c r="C57" s="54">
        <f>B60</f>
        <v>2500</v>
      </c>
      <c r="D57" s="54">
        <f t="shared" ref="D57:O57" si="11">C60</f>
        <v>-375</v>
      </c>
      <c r="E57" s="54">
        <f t="shared" si="11"/>
        <v>-3252.03125</v>
      </c>
      <c r="F57" s="54">
        <f t="shared" si="11"/>
        <v>-6144.6516666666666</v>
      </c>
      <c r="G57" s="54">
        <f t="shared" si="11"/>
        <v>-10506.997564865949</v>
      </c>
      <c r="H57" s="54">
        <f t="shared" si="11"/>
        <v>-14892.970963065232</v>
      </c>
      <c r="I57" s="54">
        <f t="shared" si="11"/>
        <v>-19302.701861264515</v>
      </c>
      <c r="J57" s="54">
        <f t="shared" si="11"/>
        <v>-23736.320259463799</v>
      </c>
      <c r="K57" s="54">
        <f t="shared" si="11"/>
        <v>-28193.95615766308</v>
      </c>
      <c r="L57" s="54">
        <f t="shared" si="11"/>
        <v>-32675.734139195698</v>
      </c>
      <c r="M57" s="54">
        <f t="shared" si="11"/>
        <v>-37181.789620728312</v>
      </c>
      <c r="N57" s="54">
        <f t="shared" si="11"/>
        <v>-41712.252602260931</v>
      </c>
      <c r="O57" s="53">
        <f t="shared" si="11"/>
        <v>-46267.258500460215</v>
      </c>
    </row>
    <row r="58" spans="1:15" ht="15.5">
      <c r="A58" s="55" t="s">
        <v>67</v>
      </c>
      <c r="B58" s="53">
        <f>B13-B55</f>
        <v>-48767.258500460208</v>
      </c>
      <c r="C58" s="54">
        <f>C13-C55</f>
        <v>-2875</v>
      </c>
      <c r="D58" s="54">
        <f t="shared" ref="D58:O58" si="12">D13-D55</f>
        <v>-2877.03125</v>
      </c>
      <c r="E58" s="54">
        <f t="shared" si="12"/>
        <v>-2892.6204166666666</v>
      </c>
      <c r="F58" s="54">
        <f t="shared" si="12"/>
        <v>-4362.3458981992835</v>
      </c>
      <c r="G58" s="54">
        <f t="shared" si="12"/>
        <v>-4385.973398199284</v>
      </c>
      <c r="H58" s="54">
        <f t="shared" si="12"/>
        <v>-4409.7308981992837</v>
      </c>
      <c r="I58" s="54">
        <f t="shared" si="12"/>
        <v>-4433.6183981992835</v>
      </c>
      <c r="J58" s="54">
        <f t="shared" si="12"/>
        <v>-4457.6358981992835</v>
      </c>
      <c r="K58" s="54">
        <f t="shared" si="12"/>
        <v>-4481.7779815326166</v>
      </c>
      <c r="L58" s="54">
        <f t="shared" si="12"/>
        <v>-4506.0554815326168</v>
      </c>
      <c r="M58" s="54">
        <f t="shared" si="12"/>
        <v>-4530.4629815326171</v>
      </c>
      <c r="N58" s="54">
        <f t="shared" si="12"/>
        <v>-4555.0058981992834</v>
      </c>
      <c r="O58" s="54">
        <f t="shared" si="12"/>
        <v>-48767.258500460208</v>
      </c>
    </row>
    <row r="59" spans="1:15" ht="15.5">
      <c r="A59" s="46" t="s">
        <v>68</v>
      </c>
      <c r="B59" s="53"/>
      <c r="C59" s="56">
        <v>0</v>
      </c>
      <c r="D59" s="56">
        <v>0</v>
      </c>
      <c r="E59" s="56">
        <v>0</v>
      </c>
      <c r="F59" s="56">
        <v>0</v>
      </c>
      <c r="G59" s="56">
        <v>0</v>
      </c>
      <c r="H59" s="56">
        <v>0</v>
      </c>
      <c r="I59" s="56">
        <v>0</v>
      </c>
      <c r="J59" s="56">
        <v>0</v>
      </c>
      <c r="K59" s="56">
        <v>0</v>
      </c>
      <c r="L59" s="56">
        <v>0</v>
      </c>
      <c r="M59" s="56">
        <v>0</v>
      </c>
      <c r="N59" s="56">
        <v>0</v>
      </c>
      <c r="O59" s="54">
        <f>SUM(C59:N59)</f>
        <v>0</v>
      </c>
    </row>
    <row r="60" spans="1:15" ht="15.5">
      <c r="A60" s="46" t="s">
        <v>69</v>
      </c>
      <c r="B60" s="57">
        <f>Instructions!D9-Instructions!F17</f>
        <v>2500</v>
      </c>
      <c r="C60" s="54">
        <f>C57+C58-C59</f>
        <v>-375</v>
      </c>
      <c r="D60" s="54">
        <f t="shared" ref="D60:N60" si="13">D57+D58-D59</f>
        <v>-3252.03125</v>
      </c>
      <c r="E60" s="54">
        <f t="shared" si="13"/>
        <v>-6144.6516666666666</v>
      </c>
      <c r="F60" s="54">
        <f t="shared" si="13"/>
        <v>-10506.997564865949</v>
      </c>
      <c r="G60" s="54">
        <f t="shared" si="13"/>
        <v>-14892.970963065232</v>
      </c>
      <c r="H60" s="54">
        <f t="shared" si="13"/>
        <v>-19302.701861264515</v>
      </c>
      <c r="I60" s="54">
        <f t="shared" si="13"/>
        <v>-23736.320259463799</v>
      </c>
      <c r="J60" s="54">
        <f t="shared" si="13"/>
        <v>-28193.95615766308</v>
      </c>
      <c r="K60" s="54">
        <f t="shared" si="13"/>
        <v>-32675.734139195698</v>
      </c>
      <c r="L60" s="54">
        <f t="shared" si="13"/>
        <v>-37181.789620728312</v>
      </c>
      <c r="M60" s="54">
        <f t="shared" si="13"/>
        <v>-41712.252602260931</v>
      </c>
      <c r="N60" s="54">
        <f t="shared" si="13"/>
        <v>-46267.258500460215</v>
      </c>
      <c r="O60" s="54"/>
    </row>
    <row r="61" spans="1:15" ht="15.5">
      <c r="A61" s="21" t="s">
        <v>96</v>
      </c>
      <c r="B61" s="34">
        <f>Instructions!F17</f>
        <v>0</v>
      </c>
      <c r="C61" s="31">
        <f>IF(C60&lt;0,ROUNDUP(-C60/Instructions!$K$18,0)*Instructions!$K$18,0)</f>
        <v>375</v>
      </c>
      <c r="D61" s="31">
        <f>IF(D60&lt;0,ROUNDUP(-D60/Instructions!$K$18,0)*Instructions!$K$18,0)</f>
        <v>3253</v>
      </c>
      <c r="E61" s="31">
        <f>IF(E60&lt;0,ROUNDUP(-E60/Instructions!$K$18,0)*Instructions!$K$18,0)</f>
        <v>6145</v>
      </c>
      <c r="F61" s="31">
        <f>IF(F60&lt;0,ROUNDUP(-F60/Instructions!$K$18,0)*Instructions!$K$18,0)</f>
        <v>10507</v>
      </c>
      <c r="G61" s="31">
        <f>IF(G60&lt;0,ROUNDUP(-G60/Instructions!$K$18,0)*Instructions!$K$18,0)</f>
        <v>14893</v>
      </c>
      <c r="H61" s="31">
        <f>IF(H60&lt;0,ROUNDUP(-H60/Instructions!$K$18,0)*Instructions!$K$18,0)</f>
        <v>19303</v>
      </c>
      <c r="I61" s="31">
        <f>IF(I60&lt;0,ROUNDUP(-I60/Instructions!$K$18,0)*Instructions!$K$18,0)</f>
        <v>23737</v>
      </c>
      <c r="J61" s="31">
        <f>IF(J60&lt;0,ROUNDUP(-J60/Instructions!$K$18,0)*Instructions!$K$18,0)</f>
        <v>28194</v>
      </c>
      <c r="K61" s="31">
        <f>IF(K60&lt;0,ROUNDUP(-K60/Instructions!$K$18,0)*Instructions!$K$18,0)</f>
        <v>32676</v>
      </c>
      <c r="L61" s="31">
        <f>IF(L60&lt;0,ROUNDUP(-L60/Instructions!$K$18,0)*Instructions!$K$18,0)</f>
        <v>37182</v>
      </c>
      <c r="M61" s="31">
        <f>IF(M60&lt;0,ROUNDUP(-M60/Instructions!$K$18,0)*Instructions!$K$18,0)</f>
        <v>41713</v>
      </c>
      <c r="N61" s="31">
        <f>IF(N60&lt;0,ROUNDUP(-N60/Instructions!$K$18,0)*Instructions!$K$18,0)</f>
        <v>46268</v>
      </c>
      <c r="O61" s="35"/>
    </row>
    <row r="62" spans="1:15" ht="15.5">
      <c r="A62" s="9" t="s">
        <v>28</v>
      </c>
      <c r="B62" s="10" t="s">
        <v>28</v>
      </c>
      <c r="C62" s="10" t="s">
        <v>28</v>
      </c>
      <c r="D62" s="10" t="s">
        <v>28</v>
      </c>
      <c r="E62" s="10" t="s">
        <v>28</v>
      </c>
      <c r="F62" s="10" t="s">
        <v>28</v>
      </c>
      <c r="G62" s="10" t="s">
        <v>28</v>
      </c>
      <c r="H62" s="10" t="s">
        <v>28</v>
      </c>
      <c r="I62" s="10" t="s">
        <v>28</v>
      </c>
      <c r="J62" s="10" t="s">
        <v>28</v>
      </c>
      <c r="K62" s="10" t="s">
        <v>28</v>
      </c>
      <c r="L62" s="10" t="s">
        <v>28</v>
      </c>
      <c r="M62" s="10" t="s">
        <v>28</v>
      </c>
      <c r="N62" s="10" t="s">
        <v>28</v>
      </c>
      <c r="O62" s="10" t="s">
        <v>28</v>
      </c>
    </row>
    <row r="63" spans="1:15" ht="15.5">
      <c r="A63" s="3" t="s">
        <v>70</v>
      </c>
      <c r="B63" s="32">
        <f>B60+B61</f>
        <v>2500</v>
      </c>
      <c r="C63" s="32">
        <f t="shared" ref="C63:N63" si="14">C60+C61</f>
        <v>0</v>
      </c>
      <c r="D63" s="32">
        <f t="shared" si="14"/>
        <v>0.96875</v>
      </c>
      <c r="E63" s="32">
        <f t="shared" si="14"/>
        <v>0.34833333333335759</v>
      </c>
      <c r="F63" s="32">
        <f t="shared" si="14"/>
        <v>2.4351340507564601E-3</v>
      </c>
      <c r="G63" s="32">
        <f t="shared" si="14"/>
        <v>2.9036934767646017E-2</v>
      </c>
      <c r="H63" s="32">
        <f t="shared" si="14"/>
        <v>0.29813873548482661</v>
      </c>
      <c r="I63" s="32">
        <f t="shared" si="14"/>
        <v>0.67974053620127961</v>
      </c>
      <c r="J63" s="32">
        <f t="shared" si="14"/>
        <v>4.3842336919624358E-2</v>
      </c>
      <c r="K63" s="32">
        <f t="shared" si="14"/>
        <v>0.26586080430206493</v>
      </c>
      <c r="L63" s="32">
        <f t="shared" si="14"/>
        <v>0.21037927168799797</v>
      </c>
      <c r="M63" s="32">
        <f t="shared" si="14"/>
        <v>0.74739773906912887</v>
      </c>
      <c r="N63" s="32">
        <f t="shared" si="14"/>
        <v>0.74149953978485428</v>
      </c>
      <c r="O63" s="30"/>
    </row>
    <row r="64" spans="1:15" ht="15.5">
      <c r="A64" s="9" t="s">
        <v>28</v>
      </c>
      <c r="B64" s="9" t="s">
        <v>28</v>
      </c>
      <c r="C64" s="9" t="s">
        <v>28</v>
      </c>
      <c r="D64" s="9" t="s">
        <v>28</v>
      </c>
      <c r="E64" s="9" t="s">
        <v>28</v>
      </c>
      <c r="F64" s="9" t="s">
        <v>28</v>
      </c>
      <c r="G64" s="9" t="s">
        <v>28</v>
      </c>
      <c r="H64" s="9" t="s">
        <v>28</v>
      </c>
      <c r="I64" s="9" t="s">
        <v>28</v>
      </c>
      <c r="J64" s="9" t="s">
        <v>28</v>
      </c>
      <c r="K64" s="9" t="s">
        <v>28</v>
      </c>
      <c r="L64" s="9" t="s">
        <v>28</v>
      </c>
      <c r="M64" s="9" t="s">
        <v>28</v>
      </c>
      <c r="N64" s="9" t="s">
        <v>28</v>
      </c>
      <c r="O64" s="9" t="s">
        <v>28</v>
      </c>
    </row>
    <row r="65" spans="1:7">
      <c r="A65" s="18" t="s">
        <v>71</v>
      </c>
      <c r="B65" s="18"/>
      <c r="C65" s="18"/>
      <c r="D65" s="18"/>
      <c r="E65" s="18"/>
      <c r="F65" s="18"/>
      <c r="G65" s="18"/>
    </row>
    <row r="70" spans="1:7">
      <c r="B70" s="37"/>
    </row>
  </sheetData>
  <sheetProtection formatColumns="0"/>
  <pageMargins left="0.70866141732283472" right="0.70866141732283472" top="0.74803149606299213" bottom="0.74803149606299213" header="0.31496062992125984" footer="0.31496062992125984"/>
  <pageSetup paperSize="5" scale="50" orientation="landscape" r:id="rId1"/>
  <colBreaks count="1" manualBreakCount="1">
    <brk id="15" max="6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FDC551C92EF54A816B0F220B828863" ma:contentTypeVersion="2" ma:contentTypeDescription="Crée un document." ma:contentTypeScope="" ma:versionID="ff82b66fff9922d18de2d33e2fa36282">
  <xsd:schema xmlns:xsd="http://www.w3.org/2001/XMLSchema" xmlns:xs="http://www.w3.org/2001/XMLSchema" xmlns:p="http://schemas.microsoft.com/office/2006/metadata/properties" xmlns:ns2="d9021023-34cd-4e74-85f4-25c605738827" targetNamespace="http://schemas.microsoft.com/office/2006/metadata/properties" ma:root="true" ma:fieldsID="19d402263678cbc18eae9869a10b1a20" ns2:_="">
    <xsd:import namespace="d9021023-34cd-4e74-85f4-25c6057388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21023-34cd-4e74-85f4-25c605738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E54B17-9ED9-4E62-BFB7-FB257F28B923}">
  <ds:schemaRefs>
    <ds:schemaRef ds:uri="http://schemas.microsoft.com/sharepoint/v3/contenttype/forms"/>
  </ds:schemaRefs>
</ds:datastoreItem>
</file>

<file path=customXml/itemProps2.xml><?xml version="1.0" encoding="utf-8"?>
<ds:datastoreItem xmlns:ds="http://schemas.openxmlformats.org/officeDocument/2006/customXml" ds:itemID="{19F1AB9E-70E8-4ABA-9F6F-4F857965365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5B7AFDA-3B17-433A-8982-6788E7CBDE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21023-34cd-4e74-85f4-25c605738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Instructions</vt:lpstr>
      <vt:lpstr>Budget</vt:lpstr>
      <vt:lpstr>Budget!Zone_d_impression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Jean-Francois Henault</dc:creator>
  <cp:keywords/>
  <dc:description/>
  <cp:lastModifiedBy>Geneviève Forest</cp:lastModifiedBy>
  <cp:revision/>
  <cp:lastPrinted>2020-04-08T12:20:52Z</cp:lastPrinted>
  <dcterms:created xsi:type="dcterms:W3CDTF">2020-03-25T17:30:13Z</dcterms:created>
  <dcterms:modified xsi:type="dcterms:W3CDTF">2020-04-29T19:30:37Z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0x01010022FDC551C92EF54A816B0F220B828863</vt:lpwstr>
  </property>
</Properties>
</file>